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95" windowHeight="9255" activeTab="0"/>
  </bookViews>
  <sheets>
    <sheet name="DataTable" sheetId="1" r:id="rId1"/>
    <sheet name="001-440-443" sheetId="2" r:id="rId2"/>
    <sheet name="001-427-430" sheetId="3" r:id="rId3"/>
    <sheet name="001-417-420" sheetId="4" r:id="rId4"/>
    <sheet name="001-404-407" sheetId="5" r:id="rId5"/>
    <sheet name="001-392-395" sheetId="6" r:id="rId6"/>
    <sheet name="001-381-384" sheetId="7" r:id="rId7"/>
    <sheet name="001-368-371" sheetId="8" r:id="rId8"/>
    <sheet name="001-342-345" sheetId="9" r:id="rId9"/>
    <sheet name="001-335-338" sheetId="10" r:id="rId10"/>
    <sheet name="001-303-306" sheetId="11" r:id="rId11"/>
    <sheet name="001-280-283" sheetId="12" r:id="rId12"/>
    <sheet name="001-273-276" sheetId="13" r:id="rId13"/>
    <sheet name="001-240-243" sheetId="14" r:id="rId14"/>
    <sheet name="001-236-239" sheetId="15" r:id="rId15"/>
    <sheet name="001-200-203" sheetId="16" r:id="rId16"/>
    <sheet name="001-195-198" sheetId="17" r:id="rId17"/>
    <sheet name="001_190-193" sheetId="18" r:id="rId18"/>
    <sheet name="001-185-188" sheetId="19" r:id="rId19"/>
    <sheet name="001-180-183" sheetId="20" r:id="rId20"/>
    <sheet name="001-170-173" sheetId="21" r:id="rId21"/>
    <sheet name="001-165-168" sheetId="22" r:id="rId22"/>
    <sheet name="001-155-158" sheetId="23" r:id="rId23"/>
    <sheet name="001-150-153" sheetId="24" r:id="rId24"/>
    <sheet name="001-145-148" sheetId="25" r:id="rId25"/>
    <sheet name="001-140-143" sheetId="26" r:id="rId26"/>
    <sheet name="001-135-138" sheetId="27" r:id="rId27"/>
    <sheet name="001-130-133" sheetId="28" r:id="rId28"/>
    <sheet name="001-125-128" sheetId="29" r:id="rId29"/>
    <sheet name="001-120-123" sheetId="30" r:id="rId30"/>
    <sheet name="001-115-118" sheetId="31" r:id="rId31"/>
    <sheet name="001-110-113" sheetId="32" r:id="rId32"/>
    <sheet name="001-105-108" sheetId="33" r:id="rId33"/>
    <sheet name="001-100-103" sheetId="34" r:id="rId34"/>
    <sheet name="001-095-098" sheetId="35" r:id="rId35"/>
    <sheet name="001-090-093" sheetId="36" r:id="rId36"/>
    <sheet name="001-085-088" sheetId="37" r:id="rId37"/>
    <sheet name="001-075-078" sheetId="38" r:id="rId38"/>
    <sheet name="001-070-073" sheetId="39" r:id="rId39"/>
    <sheet name="001-065-068" sheetId="40" r:id="rId40"/>
    <sheet name="001-055-058" sheetId="41" r:id="rId41"/>
    <sheet name="001-045-048" sheetId="42" r:id="rId42"/>
    <sheet name="001_040-043" sheetId="43" r:id="rId43"/>
    <sheet name="001_025-028" sheetId="44" r:id="rId44"/>
    <sheet name="001_010-013" sheetId="45" r:id="rId45"/>
    <sheet name="000-002" sheetId="46" r:id="rId46"/>
  </sheets>
  <definedNames/>
  <calcPr fullCalcOnLoad="1"/>
</workbook>
</file>

<file path=xl/sharedStrings.xml><?xml version="1.0" encoding="utf-8"?>
<sst xmlns="http://schemas.openxmlformats.org/spreadsheetml/2006/main" count="2612" uniqueCount="202">
  <si>
    <t>COULTER LS</t>
  </si>
  <si>
    <t>File name:</t>
  </si>
  <si>
    <t>001-000-002.$26</t>
  </si>
  <si>
    <t>Group ID:</t>
  </si>
  <si>
    <t>scc01-01</t>
  </si>
  <si>
    <t>Sample ID:</t>
  </si>
  <si>
    <t>000-002</t>
  </si>
  <si>
    <t>Comments:</t>
  </si>
  <si>
    <t>From</t>
  </si>
  <si>
    <t>To</t>
  </si>
  <si>
    <t xml:space="preserve">Volume </t>
  </si>
  <si>
    <t>Mean:</t>
  </si>
  <si>
    <t>Median:</t>
  </si>
  <si>
    <t>Mean/Median Ratio:</t>
  </si>
  <si>
    <t>Mode:</t>
  </si>
  <si>
    <t>S.D.:</t>
  </si>
  <si>
    <t>Variance:</t>
  </si>
  <si>
    <t>C.V.:</t>
  </si>
  <si>
    <t>Size</t>
  </si>
  <si>
    <t>jimbob</t>
  </si>
  <si>
    <t>Cum. &lt;</t>
  </si>
  <si>
    <t>Cum. &gt;</t>
  </si>
  <si>
    <t>Diff.</t>
  </si>
  <si>
    <t>um</t>
  </si>
  <si>
    <t>Volume</t>
  </si>
  <si>
    <t>%</t>
  </si>
  <si>
    <t>ASTM SIEVES</t>
  </si>
  <si>
    <t>mm size</t>
  </si>
  <si>
    <t>phi size</t>
  </si>
  <si>
    <t>Cumaltive %</t>
  </si>
  <si>
    <t>D(3,2):</t>
  </si>
  <si>
    <t>Skewness:</t>
  </si>
  <si>
    <t>Kurtosis:</t>
  </si>
  <si>
    <t>Particle</t>
  </si>
  <si>
    <t>Diameter</t>
  </si>
  <si>
    <t>um &lt;</t>
  </si>
  <si>
    <t>midpt depth (ft)</t>
  </si>
  <si>
    <t>midpt depth (m)</t>
  </si>
  <si>
    <t>depth intervals (ft)</t>
  </si>
  <si>
    <t>Cum &gt;</t>
  </si>
  <si>
    <t>Phi</t>
  </si>
  <si>
    <t>Frequency</t>
  </si>
  <si>
    <t>%sand</t>
  </si>
  <si>
    <t>%silt</t>
  </si>
  <si>
    <t>% clay</t>
  </si>
  <si>
    <t>Inman Mean</t>
  </si>
  <si>
    <t>Inman Sorting Value</t>
  </si>
  <si>
    <t>RCE_01_001_010-013.$37</t>
  </si>
  <si>
    <t>001_010-013</t>
  </si>
  <si>
    <t>010-013</t>
  </si>
  <si>
    <t>RCE_01_001_025-028.$35</t>
  </si>
  <si>
    <t>001_025-028</t>
  </si>
  <si>
    <t>025-028</t>
  </si>
  <si>
    <t>RCE_01_001_040-043.$41</t>
  </si>
  <si>
    <t>001_040-043</t>
  </si>
  <si>
    <t>040-043</t>
  </si>
  <si>
    <t>001-045-048.$5</t>
  </si>
  <si>
    <t>001-045-048</t>
  </si>
  <si>
    <t>045-048</t>
  </si>
  <si>
    <t>RCE_01_001-55-58.$10</t>
  </si>
  <si>
    <t>001-055-058</t>
  </si>
  <si>
    <t>055-058</t>
  </si>
  <si>
    <t>001-065-068.$8</t>
  </si>
  <si>
    <t>001-065-068</t>
  </si>
  <si>
    <t>065-068</t>
  </si>
  <si>
    <t>RCE_01_001-70-73.$04</t>
  </si>
  <si>
    <t>001-070-073</t>
  </si>
  <si>
    <t>070-073</t>
  </si>
  <si>
    <t>001-075-078.$36</t>
  </si>
  <si>
    <t>001-075-078</t>
  </si>
  <si>
    <t>075-078</t>
  </si>
  <si>
    <t>RCE_01_001_085-088.$43</t>
  </si>
  <si>
    <t>001-085-088</t>
  </si>
  <si>
    <t>085-088</t>
  </si>
  <si>
    <t>001-090-093.$30</t>
  </si>
  <si>
    <t>001-090-093</t>
  </si>
  <si>
    <t>090-093</t>
  </si>
  <si>
    <t>001-095-098.$32</t>
  </si>
  <si>
    <t>001-095-098</t>
  </si>
  <si>
    <t>095-098</t>
  </si>
  <si>
    <t>RCE_01_001-100-103.$17</t>
  </si>
  <si>
    <t>001-100-103</t>
  </si>
  <si>
    <t>100-103</t>
  </si>
  <si>
    <t>RCE_01_001-105-108.$03</t>
  </si>
  <si>
    <t>001-105-108</t>
  </si>
  <si>
    <t>105-108</t>
  </si>
  <si>
    <t>001-110-113.$23</t>
  </si>
  <si>
    <t>001-110-113</t>
  </si>
  <si>
    <t>110-113</t>
  </si>
  <si>
    <t>001-115-118.$24</t>
  </si>
  <si>
    <t>001-115-118</t>
  </si>
  <si>
    <t>115-118</t>
  </si>
  <si>
    <t>001-120-123.$3</t>
  </si>
  <si>
    <t>001-120-123</t>
  </si>
  <si>
    <t>120-123</t>
  </si>
  <si>
    <t>RCE_01_001-125-128.$09</t>
  </si>
  <si>
    <t>001-125-128</t>
  </si>
  <si>
    <t>125-128</t>
  </si>
  <si>
    <t>001-130-133.$17</t>
  </si>
  <si>
    <t>001-130-133</t>
  </si>
  <si>
    <t>130-133</t>
  </si>
  <si>
    <t>001-135-138.$21</t>
  </si>
  <si>
    <t>001-135-138</t>
  </si>
  <si>
    <t>135-138</t>
  </si>
  <si>
    <t>001-140-143.$18</t>
  </si>
  <si>
    <t>001-140-143</t>
  </si>
  <si>
    <t>140-143</t>
  </si>
  <si>
    <t>RCE_01_001-145-148.$19</t>
  </si>
  <si>
    <t>001-145-148</t>
  </si>
  <si>
    <t>145-148</t>
  </si>
  <si>
    <t>001-150-153.$38</t>
  </si>
  <si>
    <t>001-150-153</t>
  </si>
  <si>
    <t>150-153</t>
  </si>
  <si>
    <t>001-155-158.$15</t>
  </si>
  <si>
    <t>001-155-158</t>
  </si>
  <si>
    <t>155-158</t>
  </si>
  <si>
    <t>RCE_01_001-165-168.$14</t>
  </si>
  <si>
    <t>001-165-168</t>
  </si>
  <si>
    <t>165-168</t>
  </si>
  <si>
    <t>001-170-173.$11</t>
  </si>
  <si>
    <t>001-170-173</t>
  </si>
  <si>
    <t>170-173</t>
  </si>
  <si>
    <t>001-180-183.$34</t>
  </si>
  <si>
    <t>001-180-183</t>
  </si>
  <si>
    <t>180-183</t>
  </si>
  <si>
    <t>001-185-188.$9</t>
  </si>
  <si>
    <t>001-185-188</t>
  </si>
  <si>
    <t>185-188</t>
  </si>
  <si>
    <t>RCE_01_001_190-193.$40</t>
  </si>
  <si>
    <t>001_190-193</t>
  </si>
  <si>
    <t>190-193</t>
  </si>
  <si>
    <t>001-195-198.$27</t>
  </si>
  <si>
    <t>001-195-198</t>
  </si>
  <si>
    <t>195-198</t>
  </si>
  <si>
    <t>RCE_01_001-200-203.$12</t>
  </si>
  <si>
    <t>001-200-203</t>
  </si>
  <si>
    <t>200-203</t>
  </si>
  <si>
    <t>001-236-239.$46</t>
  </si>
  <si>
    <t>001-236-239</t>
  </si>
  <si>
    <t>236-239</t>
  </si>
  <si>
    <t>RCE_01_001-240-243.$14</t>
  </si>
  <si>
    <t>001-240-243</t>
  </si>
  <si>
    <t>240-243</t>
  </si>
  <si>
    <t>001-273-276.$1</t>
  </si>
  <si>
    <t>001-273-276</t>
  </si>
  <si>
    <t>273-276</t>
  </si>
  <si>
    <t>RCE_01_001-280-283.$16</t>
  </si>
  <si>
    <t>001-280-283</t>
  </si>
  <si>
    <t>280-283</t>
  </si>
  <si>
    <t>001-303-306.$51</t>
  </si>
  <si>
    <t>001-303-306</t>
  </si>
  <si>
    <t>303-306</t>
  </si>
  <si>
    <t>001-335-338.$47</t>
  </si>
  <si>
    <t>001-335-338</t>
  </si>
  <si>
    <t>335-338</t>
  </si>
  <si>
    <t>RCE_01_001-342-345.$21</t>
  </si>
  <si>
    <t>001-342-345</t>
  </si>
  <si>
    <t>342-345</t>
  </si>
  <si>
    <t>001-368-371.$42</t>
  </si>
  <si>
    <t>001-368-371</t>
  </si>
  <si>
    <t>368-371</t>
  </si>
  <si>
    <t>001-381-384.$48</t>
  </si>
  <si>
    <t>001-381-384</t>
  </si>
  <si>
    <t>381-384</t>
  </si>
  <si>
    <t>RCE_01_001-392-395.$22</t>
  </si>
  <si>
    <t>001-392-395</t>
  </si>
  <si>
    <t>392-395</t>
  </si>
  <si>
    <t>001-404-407.$2</t>
  </si>
  <si>
    <t>001-404-407</t>
  </si>
  <si>
    <t>404-407</t>
  </si>
  <si>
    <t>001-417-420.$40</t>
  </si>
  <si>
    <t>001-417-420</t>
  </si>
  <si>
    <t>417-420</t>
  </si>
  <si>
    <t>001-427-430.$44</t>
  </si>
  <si>
    <t>001-427-430</t>
  </si>
  <si>
    <t>427-430</t>
  </si>
  <si>
    <t>RCE_01_001-440-443.$18</t>
  </si>
  <si>
    <t>001-440-443</t>
  </si>
  <si>
    <t>440-443</t>
  </si>
  <si>
    <t>Sample I.D.</t>
  </si>
  <si>
    <t>Depth mdpt (ft)</t>
  </si>
  <si>
    <t>Depth mdpt (m)</t>
  </si>
  <si>
    <t>Sorting Value</t>
  </si>
  <si>
    <t>%Sand</t>
  </si>
  <si>
    <t>%Silt</t>
  </si>
  <si>
    <t>%Clay</t>
  </si>
  <si>
    <t>Grainsize_DataTable</t>
  </si>
  <si>
    <t>% finer than</t>
  </si>
  <si>
    <t>sample I.D.</t>
  </si>
  <si>
    <t>depth (ft)</t>
  </si>
  <si>
    <t>depth (m)</t>
  </si>
  <si>
    <t>% sand</t>
  </si>
  <si>
    <t>% silt</t>
  </si>
  <si>
    <t>Inman mean</t>
  </si>
  <si>
    <t>Inman sorting</t>
  </si>
  <si>
    <t>unit</t>
  </si>
  <si>
    <t>size mm</t>
  </si>
  <si>
    <t>phi value</t>
  </si>
  <si>
    <t>001-453-456</t>
  </si>
  <si>
    <t>001-000-003</t>
  </si>
  <si>
    <t>%fines</t>
  </si>
  <si>
    <t>RCE 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</si>
</sst>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8">
    <font>
      <sz val="10"/>
      <name val="Arial"/>
      <family val="0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8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" fontId="2" fillId="0" borderId="4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8" xfId="0" applyNumberFormat="1" applyFont="1" applyBorder="1" applyAlignment="1">
      <alignment/>
    </xf>
    <xf numFmtId="1" fontId="2" fillId="0" borderId="6" xfId="0" applyNumberFormat="1" applyFont="1" applyBorder="1" applyAlignment="1">
      <alignment/>
    </xf>
    <xf numFmtId="0" fontId="1" fillId="0" borderId="9" xfId="0" applyFont="1" applyBorder="1" applyAlignment="1">
      <alignment/>
    </xf>
    <xf numFmtId="9" fontId="1" fillId="0" borderId="9" xfId="0" applyNumberFormat="1" applyFont="1" applyBorder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sand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DataTable!$W$7:$W$50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xVal>
          <c:yVal>
            <c:numRef>
              <c:f>DataTable!$V$7:$V$50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silt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DataTable!$X$7:$X$50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xVal>
          <c:yVal>
            <c:numRef>
              <c:f>DataTable!$V$7:$V$50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v>clay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DataTable!$Y$7:$Y$50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xVal>
          <c:yVal>
            <c:numRef>
              <c:f>DataTable!$V$7:$V$50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yVal>
          <c:smooth val="0"/>
        </c:ser>
        <c:axId val="48766850"/>
        <c:axId val="36248467"/>
      </c:scatterChart>
      <c:valAx>
        <c:axId val="48766850"/>
        <c:scaling>
          <c:orientation val="minMax"/>
          <c:max val="100"/>
        </c:scaling>
        <c:axPos val="t"/>
        <c:delete val="0"/>
        <c:numFmt formatCode="0" sourceLinked="0"/>
        <c:majorTickMark val="out"/>
        <c:minorTickMark val="out"/>
        <c:tickLblPos val="nextTo"/>
        <c:crossAx val="36248467"/>
        <c:crosses val="autoZero"/>
        <c:crossBetween val="midCat"/>
        <c:dispUnits/>
        <c:majorUnit val="10"/>
        <c:minorUnit val="5"/>
      </c:valAx>
      <c:valAx>
        <c:axId val="36248467"/>
        <c:scaling>
          <c:orientation val="maxMin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depth(m)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crossAx val="48766850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DataTable!$Z$8:$Z$51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xVal>
          <c:yVal>
            <c:numRef>
              <c:f>DataTable!$V$7:$V$50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Lit>
              <c:ptCount val="1"/>
              <c:pt idx="0">
                <c:v>1</c:v>
              </c:pt>
            </c:numLit>
          </c:yVal>
          <c:smooth val="0"/>
        </c:ser>
        <c:axId val="57800748"/>
        <c:axId val="50444685"/>
      </c:scatterChart>
      <c:valAx>
        <c:axId val="57800748"/>
        <c:scaling>
          <c:orientation val="minMax"/>
          <c:max val="10"/>
          <c:min val="-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mean size (phi)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50444685"/>
        <c:crosses val="autoZero"/>
        <c:crossBetween val="midCat"/>
        <c:dispUnits/>
        <c:majorUnit val="1"/>
        <c:minorUnit val="0.5"/>
      </c:valAx>
      <c:valAx>
        <c:axId val="50444685"/>
        <c:scaling>
          <c:orientation val="maxMin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crossAx val="57800748"/>
        <c:crossesAt val="-1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DataTable!$AA$8:$AA$51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xVal>
          <c:yVal>
            <c:numRef>
              <c:f>DataTable!$V$7:$V$50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Lit>
              <c:ptCount val="1"/>
              <c:pt idx="0">
                <c:v>1</c:v>
              </c:pt>
            </c:numLit>
          </c:yVal>
          <c:smooth val="0"/>
        </c:ser>
        <c:axId val="51348982"/>
        <c:axId val="59487655"/>
      </c:scatterChart>
      <c:valAx>
        <c:axId val="51348982"/>
        <c:scaling>
          <c:orientation val="minMax"/>
          <c:max val="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sorting (phi 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59487655"/>
        <c:crosses val="autoZero"/>
        <c:crossBetween val="midCat"/>
        <c:dispUnits/>
        <c:majorUnit val="1"/>
        <c:minorUnit val="0.5"/>
      </c:valAx>
      <c:valAx>
        <c:axId val="59487655"/>
        <c:scaling>
          <c:orientation val="maxMin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crossAx val="51348982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54</xdr:row>
      <xdr:rowOff>95250</xdr:rowOff>
    </xdr:from>
    <xdr:to>
      <xdr:col>22</xdr:col>
      <xdr:colOff>123825</xdr:colOff>
      <xdr:row>73</xdr:row>
      <xdr:rowOff>0</xdr:rowOff>
    </xdr:to>
    <xdr:graphicFrame>
      <xdr:nvGraphicFramePr>
        <xdr:cNvPr id="1" name="Chart 1"/>
        <xdr:cNvGraphicFramePr/>
      </xdr:nvGraphicFramePr>
      <xdr:xfrm>
        <a:off x="12411075" y="9401175"/>
        <a:ext cx="33051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161925</xdr:colOff>
      <xdr:row>52</xdr:row>
      <xdr:rowOff>133350</xdr:rowOff>
    </xdr:from>
    <xdr:to>
      <xdr:col>31</xdr:col>
      <xdr:colOff>133350</xdr:colOff>
      <xdr:row>77</xdr:row>
      <xdr:rowOff>152400</xdr:rowOff>
    </xdr:to>
    <xdr:graphicFrame>
      <xdr:nvGraphicFramePr>
        <xdr:cNvPr id="2" name="Chart 2"/>
        <xdr:cNvGraphicFramePr/>
      </xdr:nvGraphicFramePr>
      <xdr:xfrm>
        <a:off x="16363950" y="9115425"/>
        <a:ext cx="4848225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152400</xdr:colOff>
      <xdr:row>59</xdr:row>
      <xdr:rowOff>85725</xdr:rowOff>
    </xdr:from>
    <xdr:to>
      <xdr:col>27</xdr:col>
      <xdr:colOff>123825</xdr:colOff>
      <xdr:row>84</xdr:row>
      <xdr:rowOff>104775</xdr:rowOff>
    </xdr:to>
    <xdr:graphicFrame>
      <xdr:nvGraphicFramePr>
        <xdr:cNvPr id="3" name="Chart 3"/>
        <xdr:cNvGraphicFramePr/>
      </xdr:nvGraphicFramePr>
      <xdr:xfrm>
        <a:off x="13782675" y="10201275"/>
        <a:ext cx="4981575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7"/>
  <sheetViews>
    <sheetView tabSelected="1" zoomScale="70" zoomScaleNormal="70" workbookViewId="0" topLeftCell="V1">
      <selection activeCell="AH25" sqref="AH25:AO25"/>
    </sheetView>
  </sheetViews>
  <sheetFormatPr defaultColWidth="9.140625" defaultRowHeight="12.75"/>
  <cols>
    <col min="1" max="1" width="20.00390625" style="0" customWidth="1"/>
    <col min="2" max="2" width="21.8515625" style="0" customWidth="1"/>
    <col min="3" max="3" width="16.28125" style="0" customWidth="1"/>
    <col min="20" max="20" width="11.140625" style="0" customWidth="1"/>
    <col min="34" max="34" width="14.421875" style="0" customWidth="1"/>
  </cols>
  <sheetData>
    <row r="1" spans="1:2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7"/>
      <c r="T1" s="17"/>
      <c r="U1" s="17"/>
      <c r="V1" s="17"/>
      <c r="W1" s="17"/>
      <c r="X1" s="17"/>
      <c r="Y1" s="17"/>
      <c r="Z1" s="17"/>
      <c r="AA1" s="17"/>
    </row>
    <row r="2" spans="1:2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7"/>
      <c r="T2" s="17"/>
      <c r="U2" s="17"/>
      <c r="V2" s="17"/>
      <c r="W2" s="17"/>
      <c r="X2" s="17"/>
      <c r="Y2" s="17"/>
      <c r="Z2" s="17"/>
      <c r="AA2" s="17"/>
    </row>
    <row r="3" spans="1:27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7"/>
      <c r="T3" s="17"/>
      <c r="U3" s="17"/>
      <c r="V3" s="17"/>
      <c r="W3" s="17"/>
      <c r="X3" s="17"/>
      <c r="Y3" s="17"/>
      <c r="Z3" s="17"/>
      <c r="AA3" s="17"/>
    </row>
    <row r="4" spans="1:27" ht="12.75">
      <c r="A4" s="1" t="s">
        <v>186</v>
      </c>
      <c r="B4" s="1"/>
      <c r="C4" s="1"/>
      <c r="D4" s="1"/>
      <c r="E4" s="1"/>
      <c r="F4" s="1" t="s">
        <v>187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7"/>
      <c r="T4" s="17"/>
      <c r="U4" s="17"/>
      <c r="V4" s="17"/>
      <c r="W4" s="17"/>
      <c r="X4" s="17"/>
      <c r="Y4" s="17"/>
      <c r="Z4" s="17"/>
      <c r="AA4" s="17"/>
    </row>
    <row r="5" spans="1:28" ht="13.5" thickBot="1">
      <c r="A5" s="15" t="s">
        <v>179</v>
      </c>
      <c r="B5" s="15" t="s">
        <v>180</v>
      </c>
      <c r="C5" s="15" t="s">
        <v>181</v>
      </c>
      <c r="D5" s="16">
        <v>0.05</v>
      </c>
      <c r="E5" s="16">
        <v>0.1</v>
      </c>
      <c r="F5" s="16">
        <v>0.16</v>
      </c>
      <c r="G5" s="16">
        <v>0.25</v>
      </c>
      <c r="H5" s="16">
        <v>0.5</v>
      </c>
      <c r="I5" s="16">
        <v>0.75</v>
      </c>
      <c r="J5" s="16">
        <v>0.84</v>
      </c>
      <c r="K5" s="16">
        <v>0.9</v>
      </c>
      <c r="L5" s="16">
        <v>0.95</v>
      </c>
      <c r="M5" s="15" t="s">
        <v>45</v>
      </c>
      <c r="N5" s="15" t="s">
        <v>182</v>
      </c>
      <c r="O5" s="15" t="s">
        <v>195</v>
      </c>
      <c r="P5" s="15" t="s">
        <v>183</v>
      </c>
      <c r="Q5" s="15" t="s">
        <v>184</v>
      </c>
      <c r="R5" s="15" t="s">
        <v>185</v>
      </c>
      <c r="S5" s="17"/>
      <c r="T5" s="17" t="s">
        <v>188</v>
      </c>
      <c r="U5" s="17" t="s">
        <v>189</v>
      </c>
      <c r="V5" s="17" t="s">
        <v>190</v>
      </c>
      <c r="W5" s="17" t="s">
        <v>191</v>
      </c>
      <c r="X5" s="17" t="s">
        <v>192</v>
      </c>
      <c r="Y5" s="17" t="s">
        <v>44</v>
      </c>
      <c r="Z5" s="17" t="s">
        <v>193</v>
      </c>
      <c r="AA5" s="17" t="s">
        <v>194</v>
      </c>
      <c r="AB5" s="17" t="s">
        <v>200</v>
      </c>
    </row>
    <row r="6" spans="1:41" ht="13.5" thickTop="1">
      <c r="A6" s="19" t="s">
        <v>199</v>
      </c>
      <c r="B6" s="19">
        <v>0.08333333333333333</v>
      </c>
      <c r="C6" s="19">
        <v>0.015</v>
      </c>
      <c r="D6" s="19">
        <v>0.001349</v>
      </c>
      <c r="E6" s="19">
        <v>0.002326</v>
      </c>
      <c r="F6" s="19">
        <v>0.003464</v>
      </c>
      <c r="G6" s="19">
        <v>0.005352</v>
      </c>
      <c r="H6" s="19">
        <v>0.01449</v>
      </c>
      <c r="I6" s="19">
        <v>0.04587</v>
      </c>
      <c r="J6" s="19">
        <v>0.07656999999999999</v>
      </c>
      <c r="K6" s="19">
        <v>0.1179</v>
      </c>
      <c r="L6" s="19">
        <v>0.1944</v>
      </c>
      <c r="M6" s="19">
        <f aca="true" t="shared" si="0" ref="M6:M37">((F6+J6)/2)</f>
        <v>0.04001699999999999</v>
      </c>
      <c r="N6" s="19"/>
      <c r="O6" s="19" t="s">
        <v>196</v>
      </c>
      <c r="P6" s="19">
        <v>19.266199999999998</v>
      </c>
      <c r="Q6" s="19">
        <v>62.53</v>
      </c>
      <c r="R6" s="19">
        <v>18.25</v>
      </c>
      <c r="S6" s="18"/>
      <c r="T6" s="19" t="s">
        <v>199</v>
      </c>
      <c r="U6" s="19">
        <v>0.08333333333333333</v>
      </c>
      <c r="V6" s="19">
        <v>0.015</v>
      </c>
      <c r="W6" s="19">
        <v>19.266199999999998</v>
      </c>
      <c r="X6" s="19">
        <v>62.53</v>
      </c>
      <c r="Y6" s="19">
        <v>18.25</v>
      </c>
      <c r="Z6" s="17"/>
      <c r="AA6" s="17"/>
      <c r="AB6" s="17"/>
      <c r="AK6" s="17" t="s">
        <v>191</v>
      </c>
      <c r="AL6" s="17" t="s">
        <v>192</v>
      </c>
      <c r="AM6" s="17" t="s">
        <v>44</v>
      </c>
      <c r="AN6" s="17" t="s">
        <v>193</v>
      </c>
      <c r="AO6" s="17" t="s">
        <v>194</v>
      </c>
    </row>
    <row r="7" spans="1:41" ht="15">
      <c r="A7" s="19"/>
      <c r="B7" s="19"/>
      <c r="C7" s="19"/>
      <c r="D7" s="19">
        <v>9.533893936375906</v>
      </c>
      <c r="E7" s="19">
        <v>8.747933187850956</v>
      </c>
      <c r="F7" s="19">
        <v>8.17334535459745</v>
      </c>
      <c r="G7" s="19">
        <v>7.545706168682713</v>
      </c>
      <c r="H7" s="19">
        <v>6.108798594879883</v>
      </c>
      <c r="I7" s="19">
        <v>4.446305282354851</v>
      </c>
      <c r="J7" s="19">
        <v>3.7070769324652595</v>
      </c>
      <c r="K7" s="19">
        <v>3.084364376569687</v>
      </c>
      <c r="L7" s="19">
        <v>2.362899875943669</v>
      </c>
      <c r="M7" s="19">
        <f t="shared" si="0"/>
        <v>5.9402111435313545</v>
      </c>
      <c r="N7" s="19">
        <f>((G7-K7)/2)</f>
        <v>2.2306708960565134</v>
      </c>
      <c r="O7" s="19" t="s">
        <v>197</v>
      </c>
      <c r="P7" s="19"/>
      <c r="Q7" s="19"/>
      <c r="R7" s="19"/>
      <c r="S7" s="18"/>
      <c r="T7" s="18" t="s">
        <v>51</v>
      </c>
      <c r="U7" s="18">
        <v>2.2083333333333335</v>
      </c>
      <c r="V7" s="19">
        <v>0.265</v>
      </c>
      <c r="W7" s="18">
        <v>89.322</v>
      </c>
      <c r="X7" s="18">
        <v>7.99</v>
      </c>
      <c r="Y7" s="18">
        <v>2.6639999999999997</v>
      </c>
      <c r="Z7" s="17"/>
      <c r="AA7" s="17"/>
      <c r="AB7" s="17"/>
      <c r="AH7" s="21" t="s">
        <v>66</v>
      </c>
      <c r="AI7" s="21"/>
      <c r="AJ7" s="21"/>
      <c r="AK7" s="21">
        <v>9.43613</v>
      </c>
      <c r="AL7" s="21">
        <v>65.89</v>
      </c>
      <c r="AM7" s="21">
        <v>24.71</v>
      </c>
      <c r="AN7" s="21">
        <v>7.110470733955179</v>
      </c>
      <c r="AO7" s="21">
        <v>1.7337097461190982</v>
      </c>
    </row>
    <row r="8" spans="1:41" ht="15">
      <c r="A8" s="19" t="s">
        <v>48</v>
      </c>
      <c r="B8" s="19">
        <v>0.9583333333333333</v>
      </c>
      <c r="C8" s="19">
        <v>0.115</v>
      </c>
      <c r="D8" s="19">
        <v>0.010369999999999999</v>
      </c>
      <c r="E8" s="19">
        <v>0.0512</v>
      </c>
      <c r="F8" s="19">
        <v>0.07992</v>
      </c>
      <c r="G8" s="19">
        <v>0.1075</v>
      </c>
      <c r="H8" s="19">
        <v>0.1617</v>
      </c>
      <c r="I8" s="19">
        <v>0.2058</v>
      </c>
      <c r="J8" s="19">
        <v>0.2263</v>
      </c>
      <c r="K8" s="19">
        <v>0.2449</v>
      </c>
      <c r="L8" s="19">
        <v>0.2681</v>
      </c>
      <c r="M8" s="19">
        <f t="shared" si="0"/>
        <v>0.15311</v>
      </c>
      <c r="N8" s="19"/>
      <c r="O8" s="19"/>
      <c r="P8" s="19">
        <v>0</v>
      </c>
      <c r="Q8" s="19">
        <v>0</v>
      </c>
      <c r="R8" s="19">
        <v>0</v>
      </c>
      <c r="S8" s="18"/>
      <c r="T8" s="18" t="s">
        <v>54</v>
      </c>
      <c r="U8" s="18">
        <v>3.4583333333333335</v>
      </c>
      <c r="V8" s="19">
        <v>0.415</v>
      </c>
      <c r="W8" s="18">
        <v>21.9272</v>
      </c>
      <c r="X8" s="18">
        <v>50.26</v>
      </c>
      <c r="Y8" s="18">
        <v>27.85</v>
      </c>
      <c r="Z8" s="18">
        <v>2.809287233644168</v>
      </c>
      <c r="AA8" s="18">
        <v>0.5559279725933913</v>
      </c>
      <c r="AB8">
        <f aca="true" t="shared" si="1" ref="AB8:AB51">X7+Y7</f>
        <v>10.654</v>
      </c>
      <c r="AH8" s="21" t="s">
        <v>69</v>
      </c>
      <c r="AI8" s="21"/>
      <c r="AJ8" s="21"/>
      <c r="AK8" s="21">
        <v>21.26229</v>
      </c>
      <c r="AL8" s="21">
        <v>62.5</v>
      </c>
      <c r="AM8" s="21">
        <v>16.24</v>
      </c>
      <c r="AN8" s="21">
        <v>6.619385880729281</v>
      </c>
      <c r="AO8" s="21">
        <v>1.9637620734992178</v>
      </c>
    </row>
    <row r="9" spans="1:41" ht="15">
      <c r="A9" s="19"/>
      <c r="B9" s="19"/>
      <c r="C9" s="19"/>
      <c r="D9" s="19">
        <v>6.5914402956235865</v>
      </c>
      <c r="E9" s="19">
        <v>4.28771237954945</v>
      </c>
      <c r="F9" s="19">
        <v>3.6452996066443935</v>
      </c>
      <c r="G9" s="19">
        <v>3.2175914350726273</v>
      </c>
      <c r="H9" s="19">
        <v>2.628608416075788</v>
      </c>
      <c r="I9" s="19">
        <v>2.280685112655481</v>
      </c>
      <c r="J9" s="19">
        <v>2.143691510282557</v>
      </c>
      <c r="K9" s="19">
        <v>2.029735320985471</v>
      </c>
      <c r="L9" s="19">
        <v>1.8991568755668882</v>
      </c>
      <c r="M9" s="19">
        <f t="shared" si="0"/>
        <v>2.8944955584634755</v>
      </c>
      <c r="N9" s="19">
        <f>((G9-K9)/2)</f>
        <v>0.5939280570435781</v>
      </c>
      <c r="O9" s="19"/>
      <c r="P9" s="19"/>
      <c r="Q9" s="19"/>
      <c r="R9" s="19"/>
      <c r="S9" s="18"/>
      <c r="T9" s="18" t="s">
        <v>57</v>
      </c>
      <c r="U9" s="18">
        <v>3.875</v>
      </c>
      <c r="V9" s="19">
        <v>0.465</v>
      </c>
      <c r="W9" s="18">
        <v>4.9742999999999995</v>
      </c>
      <c r="X9" s="18">
        <v>55.61</v>
      </c>
      <c r="Y9" s="18">
        <v>39.32</v>
      </c>
      <c r="Z9" s="18">
        <v>6.268286870291786</v>
      </c>
      <c r="AA9" s="18">
        <v>2.5791721352218113</v>
      </c>
      <c r="AB9">
        <f t="shared" si="1"/>
        <v>78.11</v>
      </c>
      <c r="AH9" s="21" t="s">
        <v>72</v>
      </c>
      <c r="AI9" s="21"/>
      <c r="AJ9" s="21"/>
      <c r="AK9" s="21">
        <v>44.011026</v>
      </c>
      <c r="AL9" s="21">
        <v>43.81</v>
      </c>
      <c r="AM9" s="21">
        <v>12.22</v>
      </c>
      <c r="AN9" s="21">
        <v>5.903780640723806</v>
      </c>
      <c r="AO9" s="21">
        <v>1.773743897651247</v>
      </c>
    </row>
    <row r="10" spans="1:41" ht="15">
      <c r="A10" s="19" t="s">
        <v>51</v>
      </c>
      <c r="B10" s="19">
        <v>2.2083333333333335</v>
      </c>
      <c r="C10" s="19">
        <v>0.265</v>
      </c>
      <c r="D10" s="19">
        <v>0.012369999999999999</v>
      </c>
      <c r="E10" s="19">
        <v>0.05795</v>
      </c>
      <c r="F10" s="19">
        <v>0.08713</v>
      </c>
      <c r="G10" s="19">
        <v>0.1166</v>
      </c>
      <c r="H10" s="19">
        <v>0.1707</v>
      </c>
      <c r="I10" s="19">
        <v>0.2138</v>
      </c>
      <c r="J10" s="19">
        <v>0.2336</v>
      </c>
      <c r="K10" s="19">
        <v>0.252</v>
      </c>
      <c r="L10" s="19">
        <v>0.2747</v>
      </c>
      <c r="M10" s="19">
        <f t="shared" si="0"/>
        <v>0.160365</v>
      </c>
      <c r="N10" s="19"/>
      <c r="O10" s="19"/>
      <c r="P10" s="19">
        <v>89.322</v>
      </c>
      <c r="Q10" s="19">
        <v>7.99</v>
      </c>
      <c r="R10" s="19">
        <v>2.6639999999999997</v>
      </c>
      <c r="S10" s="18"/>
      <c r="T10" s="18" t="s">
        <v>60</v>
      </c>
      <c r="U10" s="18">
        <v>4.708333333333333</v>
      </c>
      <c r="V10" s="19">
        <v>0.565</v>
      </c>
      <c r="W10" s="18">
        <v>23.471200000000003</v>
      </c>
      <c r="X10" s="18">
        <v>60.01</v>
      </c>
      <c r="Y10" s="18">
        <v>16.54</v>
      </c>
      <c r="Z10" s="18">
        <v>7.346763277875626</v>
      </c>
      <c r="AA10" s="18">
        <v>2.0597576203480727</v>
      </c>
      <c r="AB10">
        <f t="shared" si="1"/>
        <v>94.93</v>
      </c>
      <c r="AH10" s="21" t="s">
        <v>75</v>
      </c>
      <c r="AI10" s="21"/>
      <c r="AJ10" s="21"/>
      <c r="AK10" s="21">
        <v>8.0867</v>
      </c>
      <c r="AL10" s="21">
        <v>68.02</v>
      </c>
      <c r="AM10" s="21">
        <v>23.88</v>
      </c>
      <c r="AN10" s="21">
        <v>5.379950431706407</v>
      </c>
      <c r="AO10" s="21">
        <v>1.3411206590288038</v>
      </c>
    </row>
    <row r="11" spans="1:41" ht="15">
      <c r="A11" s="19"/>
      <c r="B11" s="19"/>
      <c r="C11" s="19"/>
      <c r="D11" s="19">
        <v>6.337010689460442</v>
      </c>
      <c r="E11" s="19">
        <v>4.109047528542978</v>
      </c>
      <c r="F11" s="19">
        <v>3.5206866466189037</v>
      </c>
      <c r="G11" s="19">
        <v>3.100360306348953</v>
      </c>
      <c r="H11" s="19">
        <v>2.5504650365217114</v>
      </c>
      <c r="I11" s="19">
        <v>2.225666241828959</v>
      </c>
      <c r="J11" s="19">
        <v>2.097887820669432</v>
      </c>
      <c r="K11" s="19">
        <v>1.9885043611621704</v>
      </c>
      <c r="L11" s="19">
        <v>1.8640711844735933</v>
      </c>
      <c r="M11" s="19">
        <f t="shared" si="0"/>
        <v>2.809287233644168</v>
      </c>
      <c r="N11" s="19">
        <f>((G11-K11)/2)</f>
        <v>0.5559279725933913</v>
      </c>
      <c r="O11" s="19"/>
      <c r="P11" s="19"/>
      <c r="Q11" s="19"/>
      <c r="R11" s="19"/>
      <c r="S11" s="18"/>
      <c r="T11" s="18" t="s">
        <v>63</v>
      </c>
      <c r="U11" s="18">
        <v>5.541666666666667</v>
      </c>
      <c r="V11" s="19">
        <v>0.665</v>
      </c>
      <c r="W11" s="18">
        <v>3.853752</v>
      </c>
      <c r="X11" s="18">
        <v>66.82</v>
      </c>
      <c r="Y11" s="18">
        <v>29.34</v>
      </c>
      <c r="Z11" s="18">
        <v>5.8202870679814165</v>
      </c>
      <c r="AA11" s="18">
        <v>2.090740147260942</v>
      </c>
      <c r="AB11">
        <f t="shared" si="1"/>
        <v>76.55</v>
      </c>
      <c r="AH11" s="21" t="s">
        <v>78</v>
      </c>
      <c r="AI11" s="21"/>
      <c r="AJ11" s="21"/>
      <c r="AK11" s="21">
        <v>8.2685</v>
      </c>
      <c r="AL11" s="21">
        <v>69.19</v>
      </c>
      <c r="AM11" s="21">
        <v>22.48</v>
      </c>
      <c r="AN11" s="21">
        <v>6.63127770710466</v>
      </c>
      <c r="AO11" s="21">
        <v>1.8761519392743757</v>
      </c>
    </row>
    <row r="12" spans="1:41" ht="15">
      <c r="A12" s="19" t="s">
        <v>54</v>
      </c>
      <c r="B12" s="19">
        <v>3.4583333333333335</v>
      </c>
      <c r="C12" s="19">
        <v>0.415</v>
      </c>
      <c r="D12" s="19">
        <v>0.000865</v>
      </c>
      <c r="E12" s="19">
        <v>0.001328</v>
      </c>
      <c r="F12" s="19">
        <v>0.002033</v>
      </c>
      <c r="G12" s="19">
        <v>0.003391</v>
      </c>
      <c r="H12" s="19">
        <v>0.01315</v>
      </c>
      <c r="I12" s="19">
        <v>0.05443</v>
      </c>
      <c r="J12" s="19">
        <v>0.08279000000000002</v>
      </c>
      <c r="K12" s="19">
        <v>0.1211</v>
      </c>
      <c r="L12" s="19">
        <v>0.2252</v>
      </c>
      <c r="M12" s="19">
        <f t="shared" si="0"/>
        <v>0.042411500000000005</v>
      </c>
      <c r="N12" s="19"/>
      <c r="O12" s="19"/>
      <c r="P12" s="19">
        <v>21.9272</v>
      </c>
      <c r="Q12" s="19">
        <v>50.26</v>
      </c>
      <c r="R12" s="19">
        <v>27.85</v>
      </c>
      <c r="S12" s="18"/>
      <c r="T12" s="18" t="s">
        <v>66</v>
      </c>
      <c r="U12" s="18">
        <v>5.958333333333333</v>
      </c>
      <c r="V12" s="19">
        <v>0.715</v>
      </c>
      <c r="W12" s="18">
        <v>9.43613</v>
      </c>
      <c r="X12" s="18">
        <v>65.89</v>
      </c>
      <c r="Y12" s="18">
        <v>24.71</v>
      </c>
      <c r="Z12" s="18">
        <v>7.110470733955179</v>
      </c>
      <c r="AA12" s="18">
        <v>1.7337097461190982</v>
      </c>
      <c r="AB12">
        <f t="shared" si="1"/>
        <v>96.16</v>
      </c>
      <c r="AH12" s="21" t="s">
        <v>81</v>
      </c>
      <c r="AI12" s="21"/>
      <c r="AJ12" s="21"/>
      <c r="AK12" s="21">
        <v>4.8922</v>
      </c>
      <c r="AL12" s="21">
        <v>66.31</v>
      </c>
      <c r="AM12" s="21">
        <v>28.86</v>
      </c>
      <c r="AN12" s="21">
        <v>6.525716548407146</v>
      </c>
      <c r="AO12" s="21">
        <v>1.8288854681766762</v>
      </c>
    </row>
    <row r="13" spans="1:41" ht="15">
      <c r="A13" s="19"/>
      <c r="B13" s="19"/>
      <c r="C13" s="19"/>
      <c r="D13" s="19">
        <v>10.175012246800087</v>
      </c>
      <c r="E13" s="19">
        <v>9.556529137977249</v>
      </c>
      <c r="F13" s="19">
        <v>8.942174069479442</v>
      </c>
      <c r="G13" s="19">
        <v>8.204073500298744</v>
      </c>
      <c r="H13" s="19">
        <v>6.2487933902571475</v>
      </c>
      <c r="I13" s="19">
        <v>4.199454153711718</v>
      </c>
      <c r="J13" s="19">
        <v>3.59439967110413</v>
      </c>
      <c r="K13" s="19">
        <v>3.045729229855121</v>
      </c>
      <c r="L13" s="19">
        <v>2.15072126746922</v>
      </c>
      <c r="M13" s="19">
        <f t="shared" si="0"/>
        <v>6.268286870291786</v>
      </c>
      <c r="N13" s="19">
        <f>((G13-K13)/2)</f>
        <v>2.5791721352218113</v>
      </c>
      <c r="O13" s="19"/>
      <c r="P13" s="19"/>
      <c r="Q13" s="19"/>
      <c r="R13" s="19"/>
      <c r="S13" s="18"/>
      <c r="T13" s="18" t="s">
        <v>69</v>
      </c>
      <c r="U13" s="18">
        <v>6.375</v>
      </c>
      <c r="V13" s="19">
        <v>0.765</v>
      </c>
      <c r="W13" s="18">
        <v>21.26229</v>
      </c>
      <c r="X13" s="18">
        <v>62.5</v>
      </c>
      <c r="Y13" s="18">
        <v>16.24</v>
      </c>
      <c r="Z13" s="18">
        <v>6.619385880729281</v>
      </c>
      <c r="AA13" s="18">
        <v>1.9637620734992178</v>
      </c>
      <c r="AB13">
        <f t="shared" si="1"/>
        <v>90.6</v>
      </c>
      <c r="AH13" s="21" t="s">
        <v>84</v>
      </c>
      <c r="AI13" s="21"/>
      <c r="AJ13" s="21"/>
      <c r="AK13" s="21">
        <v>3.31147</v>
      </c>
      <c r="AL13" s="21">
        <v>71.2</v>
      </c>
      <c r="AM13" s="21">
        <v>25.45</v>
      </c>
      <c r="AN13" s="21">
        <v>6.974978154571691</v>
      </c>
      <c r="AO13" s="21">
        <v>1.8670955365292925</v>
      </c>
    </row>
    <row r="14" spans="1:41" ht="15">
      <c r="A14" s="19" t="s">
        <v>57</v>
      </c>
      <c r="B14" s="19">
        <v>3.875</v>
      </c>
      <c r="C14" s="19">
        <v>0.465</v>
      </c>
      <c r="D14" s="19">
        <v>0.000746</v>
      </c>
      <c r="E14" s="19">
        <v>0.001039</v>
      </c>
      <c r="F14" s="19">
        <v>0.001451</v>
      </c>
      <c r="G14" s="19">
        <v>0.002223</v>
      </c>
      <c r="H14" s="19">
        <v>0.005708</v>
      </c>
      <c r="I14" s="19">
        <v>0.01652</v>
      </c>
      <c r="J14" s="19">
        <v>0.026010000000000002</v>
      </c>
      <c r="K14" s="19">
        <v>0.03864</v>
      </c>
      <c r="L14" s="19">
        <v>0.0623</v>
      </c>
      <c r="M14" s="19">
        <f t="shared" si="0"/>
        <v>0.013730500000000001</v>
      </c>
      <c r="N14" s="19"/>
      <c r="O14" s="19"/>
      <c r="P14" s="19">
        <v>4.9742999999999995</v>
      </c>
      <c r="Q14" s="19">
        <v>55.61</v>
      </c>
      <c r="R14" s="19">
        <v>39.32</v>
      </c>
      <c r="S14" s="18"/>
      <c r="T14" s="18" t="s">
        <v>72</v>
      </c>
      <c r="U14" s="18">
        <v>7.208333333333333</v>
      </c>
      <c r="V14" s="19">
        <v>0.865</v>
      </c>
      <c r="W14" s="18">
        <v>44.011026</v>
      </c>
      <c r="X14" s="18">
        <v>43.81</v>
      </c>
      <c r="Y14" s="18">
        <v>12.22</v>
      </c>
      <c r="Z14" s="18">
        <v>5.903780640723806</v>
      </c>
      <c r="AA14" s="18">
        <v>1.773743897651247</v>
      </c>
      <c r="AB14">
        <f t="shared" si="1"/>
        <v>78.74</v>
      </c>
      <c r="AH14" s="21" t="s">
        <v>87</v>
      </c>
      <c r="AI14" s="21"/>
      <c r="AJ14" s="21"/>
      <c r="AK14" s="21">
        <v>1.52801</v>
      </c>
      <c r="AL14" s="21">
        <v>53.69</v>
      </c>
      <c r="AM14" s="21">
        <v>44.76</v>
      </c>
      <c r="AN14" s="21">
        <v>6.96925418333872</v>
      </c>
      <c r="AO14" s="21">
        <v>1.6278751231586943</v>
      </c>
    </row>
    <row r="15" spans="1:41" ht="15">
      <c r="A15" s="19"/>
      <c r="B15" s="19"/>
      <c r="C15" s="19"/>
      <c r="D15" s="19">
        <v>10.388536749068937</v>
      </c>
      <c r="E15" s="19">
        <v>9.910588630419962</v>
      </c>
      <c r="F15" s="19">
        <v>9.428736765257431</v>
      </c>
      <c r="G15" s="19">
        <v>8.813276336297184</v>
      </c>
      <c r="H15" s="19">
        <v>7.452798949848411</v>
      </c>
      <c r="I15" s="19">
        <v>5.919642503017366</v>
      </c>
      <c r="J15" s="19">
        <v>5.26478979049382</v>
      </c>
      <c r="K15" s="19">
        <v>4.6937610956010385</v>
      </c>
      <c r="L15" s="19">
        <v>4.004624026525447</v>
      </c>
      <c r="M15" s="19">
        <f t="shared" si="0"/>
        <v>7.346763277875626</v>
      </c>
      <c r="N15" s="19">
        <f>((G15-K15)/2)</f>
        <v>2.0597576203480727</v>
      </c>
      <c r="O15" s="19"/>
      <c r="P15" s="19"/>
      <c r="Q15" s="19"/>
      <c r="R15" s="19"/>
      <c r="S15" s="18"/>
      <c r="T15" s="18" t="s">
        <v>75</v>
      </c>
      <c r="U15" s="18">
        <v>7.625</v>
      </c>
      <c r="V15" s="19">
        <v>0.913</v>
      </c>
      <c r="W15" s="18">
        <v>8.0867</v>
      </c>
      <c r="X15" s="18">
        <v>68.02</v>
      </c>
      <c r="Y15" s="18">
        <v>23.88</v>
      </c>
      <c r="Z15" s="18">
        <v>5.379950431706407</v>
      </c>
      <c r="AA15" s="18">
        <v>1.3411206590288038</v>
      </c>
      <c r="AB15">
        <f t="shared" si="1"/>
        <v>56.03</v>
      </c>
      <c r="AH15" s="21" t="s">
        <v>90</v>
      </c>
      <c r="AI15" s="21"/>
      <c r="AJ15" s="21"/>
      <c r="AK15" s="21">
        <v>2.4263000000000003</v>
      </c>
      <c r="AL15" s="21">
        <v>66.16</v>
      </c>
      <c r="AM15" s="21">
        <v>31.42</v>
      </c>
      <c r="AN15" s="21">
        <v>7.932224809568771</v>
      </c>
      <c r="AO15" s="21">
        <v>1.4862111147252373</v>
      </c>
    </row>
    <row r="16" spans="1:41" ht="15">
      <c r="A16" s="19" t="s">
        <v>60</v>
      </c>
      <c r="B16" s="19">
        <v>4.708333333333333</v>
      </c>
      <c r="C16" s="19">
        <v>0.565</v>
      </c>
      <c r="D16" s="19">
        <v>0.001201</v>
      </c>
      <c r="E16" s="19">
        <v>0.002207</v>
      </c>
      <c r="F16" s="19">
        <v>0.003747</v>
      </c>
      <c r="G16" s="19">
        <v>0.006867</v>
      </c>
      <c r="H16" s="19">
        <v>0.02662</v>
      </c>
      <c r="I16" s="19">
        <v>0.05964</v>
      </c>
      <c r="J16" s="19">
        <v>0.08359</v>
      </c>
      <c r="K16" s="19">
        <v>0.1246</v>
      </c>
      <c r="L16" s="19">
        <v>0.2209</v>
      </c>
      <c r="M16" s="19">
        <f t="shared" si="0"/>
        <v>0.0436685</v>
      </c>
      <c r="N16" s="19"/>
      <c r="O16" s="19"/>
      <c r="P16" s="19">
        <v>23.471200000000003</v>
      </c>
      <c r="Q16" s="19">
        <v>60.01</v>
      </c>
      <c r="R16" s="19">
        <v>16.54</v>
      </c>
      <c r="S16" s="18"/>
      <c r="T16" s="18" t="s">
        <v>78</v>
      </c>
      <c r="U16" s="18">
        <v>8.041666666666666</v>
      </c>
      <c r="V16" s="19">
        <v>0.965</v>
      </c>
      <c r="W16" s="18">
        <v>8.2685</v>
      </c>
      <c r="X16" s="18">
        <v>69.19</v>
      </c>
      <c r="Y16" s="18">
        <v>22.48</v>
      </c>
      <c r="Z16" s="18">
        <v>6.63127770710466</v>
      </c>
      <c r="AA16" s="18">
        <v>1.8761519392743757</v>
      </c>
      <c r="AB16">
        <f t="shared" si="1"/>
        <v>91.89999999999999</v>
      </c>
      <c r="AH16" s="21" t="s">
        <v>93</v>
      </c>
      <c r="AI16" s="21"/>
      <c r="AJ16" s="21"/>
      <c r="AK16" s="21">
        <v>2.62539</v>
      </c>
      <c r="AL16" s="21">
        <v>65.88</v>
      </c>
      <c r="AM16" s="21">
        <v>31.58</v>
      </c>
      <c r="AN16" s="21">
        <v>7.290938879761856</v>
      </c>
      <c r="AO16" s="21">
        <v>1.6453561899701912</v>
      </c>
    </row>
    <row r="17" spans="1:41" ht="15">
      <c r="A17" s="19"/>
      <c r="B17" s="19"/>
      <c r="C17" s="19"/>
      <c r="D17" s="19">
        <v>9.701548133618541</v>
      </c>
      <c r="E17" s="19">
        <v>8.82369765504456</v>
      </c>
      <c r="F17" s="19">
        <v>8.06004830699506</v>
      </c>
      <c r="G17" s="19">
        <v>7.186104321047331</v>
      </c>
      <c r="H17" s="19">
        <v>5.231345618524919</v>
      </c>
      <c r="I17" s="19">
        <v>4.067575932153369</v>
      </c>
      <c r="J17" s="19">
        <v>3.5805258289677724</v>
      </c>
      <c r="K17" s="19">
        <v>3.0046240265254474</v>
      </c>
      <c r="L17" s="19">
        <v>2.1785346761941744</v>
      </c>
      <c r="M17" s="19">
        <f t="shared" si="0"/>
        <v>5.8202870679814165</v>
      </c>
      <c r="N17" s="19">
        <f>((G17-K17)/2)</f>
        <v>2.090740147260942</v>
      </c>
      <c r="O17" s="19"/>
      <c r="P17" s="19"/>
      <c r="Q17" s="19"/>
      <c r="R17" s="19"/>
      <c r="S17" s="18"/>
      <c r="T17" s="18" t="s">
        <v>81</v>
      </c>
      <c r="U17" s="18">
        <v>8.458333333333334</v>
      </c>
      <c r="V17" s="19">
        <v>1.02</v>
      </c>
      <c r="W17" s="18">
        <v>4.8922</v>
      </c>
      <c r="X17" s="18">
        <v>66.31</v>
      </c>
      <c r="Y17" s="18">
        <v>28.86</v>
      </c>
      <c r="Z17" s="18">
        <v>6.525716548407146</v>
      </c>
      <c r="AA17" s="18">
        <v>1.8288854681766762</v>
      </c>
      <c r="AB17">
        <f t="shared" si="1"/>
        <v>91.67</v>
      </c>
      <c r="AH17" s="21" t="s">
        <v>96</v>
      </c>
      <c r="AI17" s="21"/>
      <c r="AJ17" s="21"/>
      <c r="AK17" s="21">
        <v>1.975047</v>
      </c>
      <c r="AL17" s="21">
        <v>51.07</v>
      </c>
      <c r="AM17" s="21">
        <v>47.01</v>
      </c>
      <c r="AN17" s="21">
        <v>7.273336300995728</v>
      </c>
      <c r="AO17" s="21">
        <v>1.6258890794279748</v>
      </c>
    </row>
    <row r="18" spans="1:41" ht="15">
      <c r="A18" s="19" t="s">
        <v>63</v>
      </c>
      <c r="B18" s="19">
        <v>5.541666666666667</v>
      </c>
      <c r="C18" s="19">
        <v>0.665</v>
      </c>
      <c r="D18" s="19">
        <v>0.000884</v>
      </c>
      <c r="E18" s="19">
        <v>0.00135</v>
      </c>
      <c r="F18" s="19">
        <v>0.002029</v>
      </c>
      <c r="G18" s="19">
        <v>0.003242</v>
      </c>
      <c r="H18" s="19">
        <v>0.008130000000000002</v>
      </c>
      <c r="I18" s="19">
        <v>0.01835</v>
      </c>
      <c r="J18" s="19">
        <v>0.02581</v>
      </c>
      <c r="K18" s="19">
        <v>0.03586</v>
      </c>
      <c r="L18" s="19">
        <v>0.05393</v>
      </c>
      <c r="M18" s="19">
        <f t="shared" si="0"/>
        <v>0.0139195</v>
      </c>
      <c r="N18" s="19"/>
      <c r="O18" s="19"/>
      <c r="P18" s="19">
        <v>3.853752</v>
      </c>
      <c r="Q18" s="19">
        <v>66.82</v>
      </c>
      <c r="R18" s="19">
        <v>29.34</v>
      </c>
      <c r="S18" s="18"/>
      <c r="T18" s="18" t="s">
        <v>84</v>
      </c>
      <c r="U18" s="18">
        <v>8.875</v>
      </c>
      <c r="V18" s="19">
        <v>1.065</v>
      </c>
      <c r="W18" s="18">
        <v>3.31147</v>
      </c>
      <c r="X18" s="18">
        <v>71.2</v>
      </c>
      <c r="Y18" s="18">
        <v>25.45</v>
      </c>
      <c r="Z18" s="18">
        <v>6.974978154571691</v>
      </c>
      <c r="AA18" s="18">
        <v>1.8670955365292925</v>
      </c>
      <c r="AB18">
        <f t="shared" si="1"/>
        <v>95.17</v>
      </c>
      <c r="AH18" s="21" t="s">
        <v>99</v>
      </c>
      <c r="AI18" s="21"/>
      <c r="AJ18" s="21"/>
      <c r="AK18" s="21">
        <v>3.94944</v>
      </c>
      <c r="AL18" s="21">
        <v>47.29</v>
      </c>
      <c r="AM18" s="21">
        <v>48.76</v>
      </c>
      <c r="AN18" s="21">
        <v>7.947422731659325</v>
      </c>
      <c r="AO18" s="21">
        <v>1.594546206090135</v>
      </c>
    </row>
    <row r="19" spans="1:41" ht="15">
      <c r="A19" s="19"/>
      <c r="B19" s="19"/>
      <c r="C19" s="19"/>
      <c r="D19" s="19">
        <v>10.143666009932742</v>
      </c>
      <c r="E19" s="19">
        <v>9.53282487738598</v>
      </c>
      <c r="F19" s="19">
        <v>8.945015419567516</v>
      </c>
      <c r="G19" s="19">
        <v>8.268900193806633</v>
      </c>
      <c r="H19" s="19">
        <v>6.942528932361784</v>
      </c>
      <c r="I19" s="19">
        <v>5.768076126706236</v>
      </c>
      <c r="J19" s="19">
        <v>5.275926048342842</v>
      </c>
      <c r="K19" s="19">
        <v>4.801480701568437</v>
      </c>
      <c r="L19" s="19">
        <v>4.212768155926252</v>
      </c>
      <c r="M19" s="19">
        <f t="shared" si="0"/>
        <v>7.110470733955179</v>
      </c>
      <c r="N19" s="19">
        <f>((G19-K19)/2)</f>
        <v>1.7337097461190982</v>
      </c>
      <c r="O19" s="19"/>
      <c r="P19" s="19"/>
      <c r="Q19" s="19"/>
      <c r="R19" s="19"/>
      <c r="S19" s="18"/>
      <c r="T19" s="18" t="s">
        <v>87</v>
      </c>
      <c r="U19" s="18">
        <v>9.291666666666666</v>
      </c>
      <c r="V19" s="19">
        <v>1.115</v>
      </c>
      <c r="W19" s="18">
        <v>1.52801</v>
      </c>
      <c r="X19" s="18">
        <v>53.69</v>
      </c>
      <c r="Y19" s="18">
        <v>44.76</v>
      </c>
      <c r="Z19" s="18">
        <v>6.96925418333872</v>
      </c>
      <c r="AA19" s="18">
        <v>1.6278751231586943</v>
      </c>
      <c r="AB19">
        <f t="shared" si="1"/>
        <v>96.65</v>
      </c>
      <c r="AH19" s="21" t="s">
        <v>102</v>
      </c>
      <c r="AI19" s="21"/>
      <c r="AJ19" s="21"/>
      <c r="AK19" s="21">
        <v>4.9078</v>
      </c>
      <c r="AL19" s="21">
        <v>62.22</v>
      </c>
      <c r="AM19" s="21">
        <v>32.88</v>
      </c>
      <c r="AN19" s="21">
        <v>7.8327459671384325</v>
      </c>
      <c r="AO19" s="21">
        <v>1.8872201497924341</v>
      </c>
    </row>
    <row r="20" spans="1:41" ht="15">
      <c r="A20" s="19" t="s">
        <v>66</v>
      </c>
      <c r="B20" s="19">
        <v>5.958333333333333</v>
      </c>
      <c r="C20" s="19">
        <v>0.715</v>
      </c>
      <c r="D20" s="19">
        <v>0.00094</v>
      </c>
      <c r="E20" s="19">
        <v>0.001509</v>
      </c>
      <c r="F20" s="19">
        <v>0.00237</v>
      </c>
      <c r="G20" s="19">
        <v>0.003957</v>
      </c>
      <c r="H20" s="19">
        <v>0.01195</v>
      </c>
      <c r="I20" s="19">
        <v>0.03009</v>
      </c>
      <c r="J20" s="19">
        <v>0.04365</v>
      </c>
      <c r="K20" s="19">
        <v>0.06021</v>
      </c>
      <c r="L20" s="19">
        <v>0.09127</v>
      </c>
      <c r="M20" s="19">
        <f t="shared" si="0"/>
        <v>0.02301</v>
      </c>
      <c r="N20" s="19"/>
      <c r="O20" s="19"/>
      <c r="P20" s="19">
        <v>9.43613</v>
      </c>
      <c r="Q20" s="19">
        <v>65.89</v>
      </c>
      <c r="R20" s="19">
        <v>24.71</v>
      </c>
      <c r="S20" s="18"/>
      <c r="T20" s="18" t="s">
        <v>90</v>
      </c>
      <c r="U20" s="18">
        <v>9.708333333333334</v>
      </c>
      <c r="V20" s="19">
        <v>1.165</v>
      </c>
      <c r="W20" s="18">
        <v>2.4263000000000003</v>
      </c>
      <c r="X20" s="18">
        <v>66.16</v>
      </c>
      <c r="Y20" s="18">
        <v>31.42</v>
      </c>
      <c r="Z20" s="18">
        <v>7.932224809568771</v>
      </c>
      <c r="AA20" s="18">
        <v>1.4862111147252373</v>
      </c>
      <c r="AB20">
        <f t="shared" si="1"/>
        <v>98.44999999999999</v>
      </c>
      <c r="AH20" s="21" t="s">
        <v>105</v>
      </c>
      <c r="AI20" s="21"/>
      <c r="AJ20" s="21"/>
      <c r="AK20" s="21">
        <v>2.9291</v>
      </c>
      <c r="AL20" s="21">
        <v>55.26</v>
      </c>
      <c r="AM20" s="21">
        <v>41.77</v>
      </c>
      <c r="AN20" s="21">
        <v>7.142939795143837</v>
      </c>
      <c r="AO20" s="21">
        <v>1.9025307325939882</v>
      </c>
    </row>
    <row r="21" spans="1:41" ht="15">
      <c r="A21" s="19"/>
      <c r="B21" s="19"/>
      <c r="C21" s="19"/>
      <c r="D21" s="19">
        <v>10.055051622759175</v>
      </c>
      <c r="E21" s="19">
        <v>9.372191478797491</v>
      </c>
      <c r="F21" s="19">
        <v>8.720897225538552</v>
      </c>
      <c r="G21" s="19">
        <v>7.981377219351474</v>
      </c>
      <c r="H21" s="19">
        <v>6.386845571568701</v>
      </c>
      <c r="I21" s="19">
        <v>5.054572083103475</v>
      </c>
      <c r="J21" s="19">
        <v>4.51787453592001</v>
      </c>
      <c r="K21" s="19">
        <v>4.053853072353038</v>
      </c>
      <c r="L21" s="19">
        <v>3.453715458410232</v>
      </c>
      <c r="M21" s="19">
        <f t="shared" si="0"/>
        <v>6.619385880729281</v>
      </c>
      <c r="N21" s="19">
        <f>((G21-K21)/2)</f>
        <v>1.9637620734992178</v>
      </c>
      <c r="O21" s="19"/>
      <c r="P21" s="19"/>
      <c r="Q21" s="19"/>
      <c r="R21" s="19"/>
      <c r="S21" s="18"/>
      <c r="T21" s="18" t="s">
        <v>93</v>
      </c>
      <c r="U21" s="18">
        <v>10.125</v>
      </c>
      <c r="V21" s="19">
        <v>1.215</v>
      </c>
      <c r="W21" s="18">
        <v>2.62539</v>
      </c>
      <c r="X21" s="18">
        <v>65.88</v>
      </c>
      <c r="Y21" s="18">
        <v>31.58</v>
      </c>
      <c r="Z21" s="18">
        <v>7.290938879761856</v>
      </c>
      <c r="AA21" s="18">
        <v>1.6453561899701912</v>
      </c>
      <c r="AB21">
        <f t="shared" si="1"/>
        <v>97.58</v>
      </c>
      <c r="AH21" s="21" t="s">
        <v>108</v>
      </c>
      <c r="AI21" s="21"/>
      <c r="AJ21" s="21"/>
      <c r="AK21" s="21">
        <v>3.9981899999999992</v>
      </c>
      <c r="AL21" s="21">
        <v>58.82</v>
      </c>
      <c r="AM21" s="21">
        <v>37.28</v>
      </c>
      <c r="AN21" s="21">
        <v>7.652423381091612</v>
      </c>
      <c r="AO21" s="21">
        <v>1.7343740430118055</v>
      </c>
    </row>
    <row r="22" spans="1:41" ht="15">
      <c r="A22" s="19" t="s">
        <v>69</v>
      </c>
      <c r="B22" s="19">
        <v>6.375</v>
      </c>
      <c r="C22" s="19">
        <v>0.765</v>
      </c>
      <c r="D22" s="19">
        <v>0.001169</v>
      </c>
      <c r="E22" s="19">
        <v>0.002141</v>
      </c>
      <c r="F22" s="19">
        <v>0.003819</v>
      </c>
      <c r="G22" s="19">
        <v>0.008255000000000002</v>
      </c>
      <c r="H22" s="19">
        <v>0.03516</v>
      </c>
      <c r="I22" s="19">
        <v>0.05725</v>
      </c>
      <c r="J22" s="19">
        <v>0.07305</v>
      </c>
      <c r="K22" s="19">
        <v>0.09652</v>
      </c>
      <c r="L22" s="19">
        <v>0.1403</v>
      </c>
      <c r="M22" s="19">
        <f t="shared" si="0"/>
        <v>0.0384345</v>
      </c>
      <c r="N22" s="19"/>
      <c r="O22" s="19"/>
      <c r="P22" s="19">
        <v>21.26229</v>
      </c>
      <c r="Q22" s="19">
        <v>62.5</v>
      </c>
      <c r="R22" s="19">
        <v>16.24</v>
      </c>
      <c r="S22" s="18"/>
      <c r="T22" s="18" t="s">
        <v>96</v>
      </c>
      <c r="U22" s="18">
        <v>10.541666666666666</v>
      </c>
      <c r="V22" s="19">
        <v>1.265</v>
      </c>
      <c r="W22" s="18">
        <v>1.975047</v>
      </c>
      <c r="X22" s="18">
        <v>51.07</v>
      </c>
      <c r="Y22" s="18">
        <v>47.01</v>
      </c>
      <c r="Z22" s="18">
        <v>7.273336300995728</v>
      </c>
      <c r="AA22" s="18">
        <v>1.6258890794279748</v>
      </c>
      <c r="AB22">
        <f t="shared" si="1"/>
        <v>97.46</v>
      </c>
      <c r="AH22" s="21" t="s">
        <v>111</v>
      </c>
      <c r="AI22" s="21"/>
      <c r="AJ22" s="21"/>
      <c r="AK22" s="21">
        <v>2.73858</v>
      </c>
      <c r="AL22" s="21">
        <v>59.2</v>
      </c>
      <c r="AM22" s="21">
        <v>38.12</v>
      </c>
      <c r="AN22" s="21">
        <v>7.449956562792754</v>
      </c>
      <c r="AO22" s="21">
        <v>1.7925298439488238</v>
      </c>
    </row>
    <row r="23" spans="1:41" ht="15">
      <c r="A23" s="19"/>
      <c r="B23" s="19"/>
      <c r="C23" s="19"/>
      <c r="D23" s="19">
        <v>9.740509354792518</v>
      </c>
      <c r="E23" s="19">
        <v>8.867499488938664</v>
      </c>
      <c r="F23" s="19">
        <v>8.03258936470166</v>
      </c>
      <c r="G23" s="19">
        <v>6.920516069523554</v>
      </c>
      <c r="H23" s="19">
        <v>4.829921119293409</v>
      </c>
      <c r="I23" s="19">
        <v>4.126580496565143</v>
      </c>
      <c r="J23" s="19">
        <v>3.774971916745951</v>
      </c>
      <c r="K23" s="19">
        <v>3.37302827422106</v>
      </c>
      <c r="L23" s="19">
        <v>2.8334130859295503</v>
      </c>
      <c r="M23" s="19">
        <f t="shared" si="0"/>
        <v>5.903780640723806</v>
      </c>
      <c r="N23" s="19">
        <f>((G23-K23)/2)</f>
        <v>1.773743897651247</v>
      </c>
      <c r="O23" s="19"/>
      <c r="P23" s="19"/>
      <c r="Q23" s="19"/>
      <c r="R23" s="19"/>
      <c r="S23" s="18"/>
      <c r="T23" s="18" t="s">
        <v>99</v>
      </c>
      <c r="U23" s="18">
        <v>10.958333333333334</v>
      </c>
      <c r="V23" s="19">
        <v>1.315</v>
      </c>
      <c r="W23" s="18">
        <v>3.94944</v>
      </c>
      <c r="X23" s="18">
        <v>47.29</v>
      </c>
      <c r="Y23" s="18">
        <v>48.76</v>
      </c>
      <c r="Z23" s="18">
        <v>7.947422731659325</v>
      </c>
      <c r="AA23" s="18">
        <v>1.594546206090135</v>
      </c>
      <c r="AB23">
        <f t="shared" si="1"/>
        <v>98.08</v>
      </c>
      <c r="AH23" s="21" t="s">
        <v>114</v>
      </c>
      <c r="AI23" s="21"/>
      <c r="AJ23" s="21"/>
      <c r="AK23" s="21">
        <v>3.5251</v>
      </c>
      <c r="AL23" s="21">
        <v>48.28</v>
      </c>
      <c r="AM23" s="21">
        <v>48.15</v>
      </c>
      <c r="AN23" s="21">
        <v>7.50025859206964</v>
      </c>
      <c r="AO23" s="21">
        <v>1.7377845097006572</v>
      </c>
    </row>
    <row r="24" spans="1:41" ht="15">
      <c r="A24" s="19" t="s">
        <v>72</v>
      </c>
      <c r="B24" s="19">
        <v>7.208333333333333</v>
      </c>
      <c r="C24" s="19">
        <v>0.865</v>
      </c>
      <c r="D24" s="19">
        <v>0.001448</v>
      </c>
      <c r="E24" s="19">
        <v>0.002984</v>
      </c>
      <c r="F24" s="19">
        <v>0.005965</v>
      </c>
      <c r="G24" s="19">
        <v>0.01706</v>
      </c>
      <c r="H24" s="19">
        <v>0.05615</v>
      </c>
      <c r="I24" s="19">
        <v>0.08323</v>
      </c>
      <c r="J24" s="19">
        <v>0.09668000000000002</v>
      </c>
      <c r="K24" s="19">
        <v>0.1095</v>
      </c>
      <c r="L24" s="19">
        <v>0.1284</v>
      </c>
      <c r="M24" s="19">
        <f t="shared" si="0"/>
        <v>0.05132250000000001</v>
      </c>
      <c r="N24" s="19"/>
      <c r="O24" s="19"/>
      <c r="P24" s="19">
        <v>44.011026</v>
      </c>
      <c r="Q24" s="19">
        <v>43.81</v>
      </c>
      <c r="R24" s="19">
        <v>12.22</v>
      </c>
      <c r="S24" s="18"/>
      <c r="T24" s="18" t="s">
        <v>102</v>
      </c>
      <c r="U24" s="18">
        <v>11.375</v>
      </c>
      <c r="V24" s="19">
        <v>1.365</v>
      </c>
      <c r="W24" s="18">
        <v>4.9078</v>
      </c>
      <c r="X24" s="18">
        <v>62.22</v>
      </c>
      <c r="Y24" s="18">
        <v>32.88</v>
      </c>
      <c r="Z24" s="18">
        <v>7.8327459671384325</v>
      </c>
      <c r="AA24" s="18">
        <v>1.8872201497924341</v>
      </c>
      <c r="AB24">
        <f t="shared" si="1"/>
        <v>96.05</v>
      </c>
      <c r="AH24" s="21" t="s">
        <v>117</v>
      </c>
      <c r="AI24" s="21"/>
      <c r="AJ24" s="21"/>
      <c r="AK24" s="21">
        <v>4.767799999999999</v>
      </c>
      <c r="AL24" s="21">
        <v>54.72</v>
      </c>
      <c r="AM24" s="21">
        <v>40.53</v>
      </c>
      <c r="AN24" s="21">
        <v>7.8793005443640425</v>
      </c>
      <c r="AO24" s="21">
        <v>1.7970529566029878</v>
      </c>
    </row>
    <row r="25" spans="1:41" ht="15">
      <c r="A25" s="19"/>
      <c r="B25" s="19"/>
      <c r="C25" s="19"/>
      <c r="D25" s="19">
        <v>9.431722682240968</v>
      </c>
      <c r="E25" s="19">
        <v>8.388536749068937</v>
      </c>
      <c r="F25" s="19">
        <v>7.389262146741584</v>
      </c>
      <c r="G25" s="19">
        <v>5.8732385431185214</v>
      </c>
      <c r="H25" s="19">
        <v>4.154570167148848</v>
      </c>
      <c r="I25" s="19">
        <v>3.5867525526335524</v>
      </c>
      <c r="J25" s="19">
        <v>3.3706387166712286</v>
      </c>
      <c r="K25" s="19">
        <v>3.1909972250609138</v>
      </c>
      <c r="L25" s="19">
        <v>2.961282892427146</v>
      </c>
      <c r="M25" s="19">
        <f t="shared" si="0"/>
        <v>5.379950431706407</v>
      </c>
      <c r="N25" s="19">
        <f>((G25-K25)/2)</f>
        <v>1.3411206590288038</v>
      </c>
      <c r="O25" s="19"/>
      <c r="P25" s="19"/>
      <c r="Q25" s="19"/>
      <c r="R25" s="19"/>
      <c r="S25" s="18"/>
      <c r="T25" s="18" t="s">
        <v>105</v>
      </c>
      <c r="U25" s="18">
        <v>11.791666666666666</v>
      </c>
      <c r="V25" s="19">
        <v>1.415</v>
      </c>
      <c r="W25" s="18">
        <v>2.9291</v>
      </c>
      <c r="X25" s="18">
        <v>55.26</v>
      </c>
      <c r="Y25" s="18">
        <v>41.77</v>
      </c>
      <c r="Z25" s="18">
        <v>7.142939795143837</v>
      </c>
      <c r="AA25" s="18">
        <v>1.9025307325939882</v>
      </c>
      <c r="AB25">
        <f t="shared" si="1"/>
        <v>95.1</v>
      </c>
      <c r="AH25" s="21" t="s">
        <v>201</v>
      </c>
      <c r="AK25" s="22">
        <f>AVERAGE(AK7:AK24)</f>
        <v>7.479948499999998</v>
      </c>
      <c r="AL25" s="22">
        <f>AVERAGE(AL7:AL24)</f>
        <v>59.41722222222222</v>
      </c>
      <c r="AM25">
        <f>AVERAGE(AM7:AM24)</f>
        <v>33.11666666666666</v>
      </c>
      <c r="AN25">
        <f>AVERAGE(AN7:AN24)</f>
        <v>7.112020102506828</v>
      </c>
      <c r="AO25">
        <f>AVERAGE(AO7:AO24)</f>
        <v>1.73421329273898</v>
      </c>
    </row>
    <row r="26" spans="1:28" ht="12.75">
      <c r="A26" s="19" t="s">
        <v>75</v>
      </c>
      <c r="B26" s="19">
        <v>7.625</v>
      </c>
      <c r="C26" s="19">
        <v>0.913</v>
      </c>
      <c r="D26" s="19">
        <v>0.000931</v>
      </c>
      <c r="E26" s="19">
        <v>0.00149</v>
      </c>
      <c r="F26" s="19">
        <v>0.002382</v>
      </c>
      <c r="G26" s="19">
        <v>0.00414</v>
      </c>
      <c r="H26" s="19">
        <v>0.01318</v>
      </c>
      <c r="I26" s="19">
        <v>0.03101</v>
      </c>
      <c r="J26" s="19">
        <v>0.04272</v>
      </c>
      <c r="K26" s="19">
        <v>0.05579</v>
      </c>
      <c r="L26" s="19">
        <v>0.08326</v>
      </c>
      <c r="M26" s="19">
        <f t="shared" si="0"/>
        <v>0.022551</v>
      </c>
      <c r="N26" s="19"/>
      <c r="O26" s="19"/>
      <c r="P26" s="19">
        <v>8.0867</v>
      </c>
      <c r="Q26" s="19">
        <v>68.02</v>
      </c>
      <c r="R26" s="19">
        <v>23.88</v>
      </c>
      <c r="S26" s="18"/>
      <c r="T26" s="18" t="s">
        <v>108</v>
      </c>
      <c r="U26" s="18">
        <v>12.208333333333334</v>
      </c>
      <c r="V26" s="19">
        <v>1.465</v>
      </c>
      <c r="W26" s="18">
        <v>3.9981899999999992</v>
      </c>
      <c r="X26" s="18">
        <v>58.82</v>
      </c>
      <c r="Y26" s="18">
        <v>37.28</v>
      </c>
      <c r="Z26" s="18">
        <v>7.652423381091612</v>
      </c>
      <c r="AA26" s="18">
        <v>1.7343740430118055</v>
      </c>
      <c r="AB26">
        <f t="shared" si="1"/>
        <v>97.03</v>
      </c>
    </row>
    <row r="27" spans="1:28" ht="12.75">
      <c r="A27" s="19"/>
      <c r="B27" s="19"/>
      <c r="C27" s="19"/>
      <c r="D27" s="19">
        <v>10.068931211765381</v>
      </c>
      <c r="E27" s="19">
        <v>9.39047195397465</v>
      </c>
      <c r="F27" s="19">
        <v>8.71361087146006</v>
      </c>
      <c r="G27" s="19">
        <v>7.916153516937487</v>
      </c>
      <c r="H27" s="19">
        <v>6.24550581942876</v>
      </c>
      <c r="I27" s="19">
        <v>5.01112266382419</v>
      </c>
      <c r="J27" s="19">
        <v>4.5489445427492585</v>
      </c>
      <c r="K27" s="19">
        <v>4.163849638388736</v>
      </c>
      <c r="L27" s="19">
        <v>3.5862326312965935</v>
      </c>
      <c r="M27" s="19">
        <f t="shared" si="0"/>
        <v>6.63127770710466</v>
      </c>
      <c r="N27" s="19">
        <f>((G27-K27)/2)</f>
        <v>1.8761519392743757</v>
      </c>
      <c r="O27" s="19"/>
      <c r="P27" s="19"/>
      <c r="Q27" s="19"/>
      <c r="R27" s="19"/>
      <c r="S27" s="18"/>
      <c r="T27" s="18" t="s">
        <v>111</v>
      </c>
      <c r="U27" s="18">
        <v>12.625</v>
      </c>
      <c r="V27" s="19">
        <v>1.515</v>
      </c>
      <c r="W27" s="18">
        <v>2.73858</v>
      </c>
      <c r="X27" s="18">
        <v>59.2</v>
      </c>
      <c r="Y27" s="18">
        <v>38.12</v>
      </c>
      <c r="Z27" s="18">
        <v>7.449956562792754</v>
      </c>
      <c r="AA27" s="18">
        <v>1.7925298439488238</v>
      </c>
      <c r="AB27">
        <f t="shared" si="1"/>
        <v>96.1</v>
      </c>
    </row>
    <row r="28" spans="1:28" ht="12.75">
      <c r="A28" s="19" t="s">
        <v>78</v>
      </c>
      <c r="B28" s="19">
        <v>8.041666666666666</v>
      </c>
      <c r="C28" s="19">
        <v>0.965</v>
      </c>
      <c r="D28" s="19">
        <v>0.00095</v>
      </c>
      <c r="E28" s="19">
        <v>0.001546</v>
      </c>
      <c r="F28" s="19">
        <v>0.002524</v>
      </c>
      <c r="G28" s="19">
        <v>0.00454</v>
      </c>
      <c r="H28" s="19">
        <v>0.01662</v>
      </c>
      <c r="I28" s="19">
        <v>0.03689</v>
      </c>
      <c r="J28" s="19">
        <v>0.04667</v>
      </c>
      <c r="K28" s="19">
        <v>0.0573</v>
      </c>
      <c r="L28" s="19">
        <v>0.08289</v>
      </c>
      <c r="M28" s="19">
        <f t="shared" si="0"/>
        <v>0.024597</v>
      </c>
      <c r="N28" s="19"/>
      <c r="O28" s="19"/>
      <c r="P28" s="19">
        <v>8.2685</v>
      </c>
      <c r="Q28" s="19">
        <v>69.19</v>
      </c>
      <c r="R28" s="19">
        <v>22.48</v>
      </c>
      <c r="S28" s="18"/>
      <c r="T28" s="18" t="s">
        <v>114</v>
      </c>
      <c r="U28" s="18">
        <v>13.041666666666666</v>
      </c>
      <c r="V28" s="19">
        <v>1.565</v>
      </c>
      <c r="W28" s="18">
        <v>3.5251</v>
      </c>
      <c r="X28" s="18">
        <v>48.28</v>
      </c>
      <c r="Y28" s="18">
        <v>48.15</v>
      </c>
      <c r="Z28" s="18">
        <v>7.50025859206964</v>
      </c>
      <c r="AA28" s="18">
        <v>1.7377845097006572</v>
      </c>
      <c r="AB28">
        <f t="shared" si="1"/>
        <v>97.32</v>
      </c>
    </row>
    <row r="29" spans="1:28" ht="12.75">
      <c r="A29" s="19"/>
      <c r="B29" s="19"/>
      <c r="C29" s="19"/>
      <c r="D29" s="19">
        <v>10.039784866105865</v>
      </c>
      <c r="E29" s="19">
        <v>9.337243965399328</v>
      </c>
      <c r="F29" s="19">
        <v>8.630072374341625</v>
      </c>
      <c r="G29" s="19">
        <v>7.783091987145897</v>
      </c>
      <c r="H29" s="19">
        <v>5.910935807666467</v>
      </c>
      <c r="I29" s="19">
        <v>4.760626400741993</v>
      </c>
      <c r="J29" s="19">
        <v>4.421360722472668</v>
      </c>
      <c r="K29" s="19">
        <v>4.125321050792545</v>
      </c>
      <c r="L29" s="19">
        <v>3.592658126903164</v>
      </c>
      <c r="M29" s="19">
        <f t="shared" si="0"/>
        <v>6.525716548407146</v>
      </c>
      <c r="N29" s="19">
        <f>((G29-K29)/2)</f>
        <v>1.8288854681766762</v>
      </c>
      <c r="O29" s="19"/>
      <c r="P29" s="19"/>
      <c r="Q29" s="19"/>
      <c r="R29" s="19"/>
      <c r="S29" s="18"/>
      <c r="T29" s="18" t="s">
        <v>117</v>
      </c>
      <c r="U29" s="18">
        <v>13.875</v>
      </c>
      <c r="V29" s="19">
        <v>1.665</v>
      </c>
      <c r="W29" s="18">
        <v>4.767799999999999</v>
      </c>
      <c r="X29" s="18">
        <v>54.72</v>
      </c>
      <c r="Y29" s="18">
        <v>40.53</v>
      </c>
      <c r="Z29" s="18">
        <v>7.8793005443640425</v>
      </c>
      <c r="AA29" s="18">
        <v>1.7970529566029878</v>
      </c>
      <c r="AB29">
        <f t="shared" si="1"/>
        <v>96.43</v>
      </c>
    </row>
    <row r="30" spans="1:28" ht="12.75">
      <c r="A30" s="19" t="s">
        <v>81</v>
      </c>
      <c r="B30" s="19">
        <v>8.458333333333334</v>
      </c>
      <c r="C30" s="19">
        <v>1.02</v>
      </c>
      <c r="D30" s="19">
        <v>0.000859</v>
      </c>
      <c r="E30" s="19">
        <v>0.001305</v>
      </c>
      <c r="F30" s="19">
        <v>0.001979</v>
      </c>
      <c r="G30" s="19">
        <v>0.003253</v>
      </c>
      <c r="H30" s="19">
        <v>0.009101000000000001</v>
      </c>
      <c r="I30" s="19">
        <v>0.02213</v>
      </c>
      <c r="J30" s="19">
        <v>0.03193</v>
      </c>
      <c r="K30" s="19">
        <v>0.04329</v>
      </c>
      <c r="L30" s="19">
        <v>0.06189</v>
      </c>
      <c r="M30" s="19">
        <f t="shared" si="0"/>
        <v>0.0169545</v>
      </c>
      <c r="N30" s="19"/>
      <c r="O30" s="19"/>
      <c r="P30" s="19">
        <v>4.8922</v>
      </c>
      <c r="Q30" s="19">
        <v>66.31</v>
      </c>
      <c r="R30" s="19">
        <v>28.86</v>
      </c>
      <c r="S30" s="18"/>
      <c r="T30" s="18" t="s">
        <v>120</v>
      </c>
      <c r="U30" s="18">
        <v>14.291666666666666</v>
      </c>
      <c r="V30" s="19">
        <v>1.715</v>
      </c>
      <c r="W30" s="18">
        <v>5.1568000000000005</v>
      </c>
      <c r="X30" s="18">
        <v>50.08</v>
      </c>
      <c r="Y30" s="18">
        <v>44.78</v>
      </c>
      <c r="Z30" s="18">
        <v>7.469258033985943</v>
      </c>
      <c r="AA30" s="18">
        <v>2.003660104732288</v>
      </c>
      <c r="AB30">
        <f t="shared" si="1"/>
        <v>95.25</v>
      </c>
    </row>
    <row r="31" spans="1:28" ht="12.75">
      <c r="A31" s="19"/>
      <c r="B31" s="19"/>
      <c r="C31" s="19"/>
      <c r="D31" s="19">
        <v>10.185054248185711</v>
      </c>
      <c r="E31" s="19">
        <v>9.581734477866927</v>
      </c>
      <c r="F31" s="19">
        <v>8.981012672276663</v>
      </c>
      <c r="G31" s="19">
        <v>8.264013462283042</v>
      </c>
      <c r="H31" s="19">
        <v>6.779759210144409</v>
      </c>
      <c r="I31" s="19">
        <v>5.4978527386358005</v>
      </c>
      <c r="J31" s="19">
        <v>4.968943636866719</v>
      </c>
      <c r="K31" s="19">
        <v>4.529822389224457</v>
      </c>
      <c r="L31" s="19">
        <v>4.014149867829171</v>
      </c>
      <c r="M31" s="19">
        <f t="shared" si="0"/>
        <v>6.974978154571691</v>
      </c>
      <c r="N31" s="19">
        <f>((G31-K31)/2)</f>
        <v>1.8670955365292925</v>
      </c>
      <c r="O31" s="19"/>
      <c r="P31" s="19"/>
      <c r="Q31" s="19"/>
      <c r="R31" s="19"/>
      <c r="S31" s="18"/>
      <c r="T31" s="18" t="s">
        <v>123</v>
      </c>
      <c r="U31" s="18">
        <v>15.125</v>
      </c>
      <c r="V31" s="19">
        <v>1.815</v>
      </c>
      <c r="W31" s="18">
        <v>5.16751</v>
      </c>
      <c r="X31" s="18">
        <v>53.57</v>
      </c>
      <c r="Y31" s="18">
        <v>41.38</v>
      </c>
      <c r="Z31" s="18">
        <v>7.672942450679681</v>
      </c>
      <c r="AA31" s="18">
        <v>1.9193443599800935</v>
      </c>
      <c r="AB31">
        <f t="shared" si="1"/>
        <v>94.86</v>
      </c>
    </row>
    <row r="32" spans="1:28" ht="12.75">
      <c r="A32" s="19" t="s">
        <v>84</v>
      </c>
      <c r="B32" s="19">
        <v>8.875</v>
      </c>
      <c r="C32" s="19">
        <v>1.065</v>
      </c>
      <c r="D32" s="19">
        <v>0.000929</v>
      </c>
      <c r="E32" s="19">
        <v>0.001462</v>
      </c>
      <c r="F32" s="19">
        <v>0.002278</v>
      </c>
      <c r="G32" s="19">
        <v>0.003814</v>
      </c>
      <c r="H32" s="19">
        <v>0.01016</v>
      </c>
      <c r="I32" s="19">
        <v>0.0208</v>
      </c>
      <c r="J32" s="19">
        <v>0.02796</v>
      </c>
      <c r="K32" s="19">
        <v>0.03643</v>
      </c>
      <c r="L32" s="19">
        <v>0.05057</v>
      </c>
      <c r="M32" s="19">
        <f t="shared" si="0"/>
        <v>0.015118999999999999</v>
      </c>
      <c r="N32" s="19"/>
      <c r="O32" s="19"/>
      <c r="P32" s="19">
        <v>3.31147</v>
      </c>
      <c r="Q32" s="19">
        <v>71.2</v>
      </c>
      <c r="R32" s="19">
        <v>25.45</v>
      </c>
      <c r="S32" s="18"/>
      <c r="T32" s="18" t="s">
        <v>126</v>
      </c>
      <c r="U32" s="18">
        <v>15.541666666666666</v>
      </c>
      <c r="V32" s="19">
        <v>1.865</v>
      </c>
      <c r="W32" s="18">
        <v>4.9063300000000005</v>
      </c>
      <c r="X32" s="18">
        <v>61.65</v>
      </c>
      <c r="Y32" s="18">
        <v>33.42</v>
      </c>
      <c r="Z32" s="18">
        <v>7.507668506387401</v>
      </c>
      <c r="AA32" s="18">
        <v>1.9983204939550423</v>
      </c>
      <c r="AB32">
        <f t="shared" si="1"/>
        <v>94.95</v>
      </c>
    </row>
    <row r="33" spans="1:28" ht="12.75">
      <c r="A33" s="19"/>
      <c r="B33" s="19"/>
      <c r="C33" s="19"/>
      <c r="D33" s="19">
        <v>10.07203378294152</v>
      </c>
      <c r="E33" s="19">
        <v>9.417840973371737</v>
      </c>
      <c r="F33" s="19">
        <v>8.778016537616063</v>
      </c>
      <c r="G33" s="19">
        <v>8.034479441011419</v>
      </c>
      <c r="H33" s="19">
        <v>6.620955787664646</v>
      </c>
      <c r="I33" s="19">
        <v>5.587272661408358</v>
      </c>
      <c r="J33" s="19">
        <v>5.1604918290613755</v>
      </c>
      <c r="K33" s="19">
        <v>4.77872919469403</v>
      </c>
      <c r="L33" s="19">
        <v>4.305574411309528</v>
      </c>
      <c r="M33" s="19">
        <f t="shared" si="0"/>
        <v>6.96925418333872</v>
      </c>
      <c r="N33" s="19">
        <f>((G33-K33)/2)</f>
        <v>1.6278751231586943</v>
      </c>
      <c r="O33" s="19"/>
      <c r="P33" s="19"/>
      <c r="Q33" s="19"/>
      <c r="R33" s="19"/>
      <c r="S33" s="18"/>
      <c r="T33" s="18" t="s">
        <v>129</v>
      </c>
      <c r="U33" s="18">
        <v>15.958333333333332</v>
      </c>
      <c r="V33" s="19">
        <v>1.915</v>
      </c>
      <c r="W33" s="18">
        <v>29.544800000000002</v>
      </c>
      <c r="X33" s="18">
        <v>44.91</v>
      </c>
      <c r="Y33" s="18">
        <v>25.51</v>
      </c>
      <c r="Z33" s="18">
        <v>7.267100301578402</v>
      </c>
      <c r="AA33" s="18">
        <v>1.8481918916947895</v>
      </c>
      <c r="AB33">
        <f t="shared" si="1"/>
        <v>95.07</v>
      </c>
    </row>
    <row r="34" spans="1:28" ht="12.75">
      <c r="A34" s="19" t="s">
        <v>87</v>
      </c>
      <c r="B34" s="19">
        <v>9.291666666666666</v>
      </c>
      <c r="C34" s="19">
        <v>1.115</v>
      </c>
      <c r="D34" s="19">
        <v>0.000724</v>
      </c>
      <c r="E34" s="19">
        <v>0.001</v>
      </c>
      <c r="F34" s="19">
        <v>0.001383</v>
      </c>
      <c r="G34" s="19">
        <v>0.002073</v>
      </c>
      <c r="H34" s="19">
        <v>0.004478</v>
      </c>
      <c r="I34" s="19">
        <v>0.008763</v>
      </c>
      <c r="J34" s="19">
        <v>0.012119999999999999</v>
      </c>
      <c r="K34" s="19">
        <v>0.01627</v>
      </c>
      <c r="L34" s="19">
        <v>0.02381</v>
      </c>
      <c r="M34" s="19">
        <f t="shared" si="0"/>
        <v>0.0067515</v>
      </c>
      <c r="N34" s="19"/>
      <c r="O34" s="19"/>
      <c r="P34" s="19">
        <v>1.52801</v>
      </c>
      <c r="Q34" s="19">
        <v>53.69</v>
      </c>
      <c r="R34" s="19">
        <v>44.76</v>
      </c>
      <c r="S34" s="18"/>
      <c r="T34" s="18" t="s">
        <v>132</v>
      </c>
      <c r="U34" s="18">
        <v>16.375</v>
      </c>
      <c r="V34" s="19">
        <v>1.965</v>
      </c>
      <c r="W34" s="18">
        <v>10.013064</v>
      </c>
      <c r="X34" s="18">
        <v>53.57</v>
      </c>
      <c r="Y34" s="18">
        <v>36.36</v>
      </c>
      <c r="Z34" s="18">
        <v>6.141791476976843</v>
      </c>
      <c r="AA34" s="18">
        <v>2.5154060415522848</v>
      </c>
      <c r="AB34">
        <f t="shared" si="1"/>
        <v>70.42</v>
      </c>
    </row>
    <row r="35" spans="1:28" ht="12.75">
      <c r="A35" s="19"/>
      <c r="B35" s="19"/>
      <c r="C35" s="19"/>
      <c r="D35" s="19">
        <v>10.431722682240968</v>
      </c>
      <c r="E35" s="19">
        <v>9.965784284662087</v>
      </c>
      <c r="F35" s="19">
        <v>9.497983128173681</v>
      </c>
      <c r="G35" s="19">
        <v>8.91406416821476</v>
      </c>
      <c r="H35" s="19">
        <v>7.802929756471576</v>
      </c>
      <c r="I35" s="19">
        <v>6.834359425773839</v>
      </c>
      <c r="J35" s="19">
        <v>6.3664664909638615</v>
      </c>
      <c r="K35" s="19">
        <v>5.941641938764285</v>
      </c>
      <c r="L35" s="19">
        <v>5.392288569166478</v>
      </c>
      <c r="M35" s="19">
        <f t="shared" si="0"/>
        <v>7.932224809568771</v>
      </c>
      <c r="N35" s="19">
        <f>((G35-K35)/2)</f>
        <v>1.4862111147252373</v>
      </c>
      <c r="O35" s="19"/>
      <c r="P35" s="19"/>
      <c r="Q35" s="19"/>
      <c r="R35" s="19"/>
      <c r="S35" s="18"/>
      <c r="T35" s="18" t="s">
        <v>135</v>
      </c>
      <c r="U35" s="18">
        <v>16.791666666666668</v>
      </c>
      <c r="V35" s="19">
        <v>2.015</v>
      </c>
      <c r="W35" s="18">
        <v>4.6434999999999995</v>
      </c>
      <c r="X35" s="18">
        <v>56.99</v>
      </c>
      <c r="Y35" s="18">
        <v>38.35</v>
      </c>
      <c r="Z35" s="18">
        <v>6.970129941862065</v>
      </c>
      <c r="AA35" s="18">
        <v>2.360878130642619</v>
      </c>
      <c r="AB35">
        <f t="shared" si="1"/>
        <v>89.93</v>
      </c>
    </row>
    <row r="36" spans="1:28" ht="12.75">
      <c r="A36" s="19" t="s">
        <v>90</v>
      </c>
      <c r="B36" s="19">
        <v>9.708333333333334</v>
      </c>
      <c r="C36" s="19">
        <v>1.165</v>
      </c>
      <c r="D36" s="19">
        <v>0.000849</v>
      </c>
      <c r="E36" s="19">
        <v>0.001268</v>
      </c>
      <c r="F36" s="19">
        <v>0.00188</v>
      </c>
      <c r="G36" s="19">
        <v>0.0029900000000000005</v>
      </c>
      <c r="H36" s="19">
        <v>0.007293</v>
      </c>
      <c r="I36" s="19">
        <v>0.01568</v>
      </c>
      <c r="J36" s="19">
        <v>0.02169</v>
      </c>
      <c r="K36" s="19">
        <v>0.02926</v>
      </c>
      <c r="L36" s="19">
        <v>0.04296</v>
      </c>
      <c r="M36" s="19">
        <f t="shared" si="0"/>
        <v>0.011785</v>
      </c>
      <c r="N36" s="19"/>
      <c r="O36" s="19"/>
      <c r="P36" s="19">
        <v>2.4263000000000003</v>
      </c>
      <c r="Q36" s="19">
        <v>66.16</v>
      </c>
      <c r="R36" s="19">
        <v>31.42</v>
      </c>
      <c r="S36" s="18"/>
      <c r="T36" s="18" t="s">
        <v>138</v>
      </c>
      <c r="U36" s="18">
        <v>19.791666666666668</v>
      </c>
      <c r="V36" s="19">
        <v>2.375</v>
      </c>
      <c r="W36" s="18">
        <v>12.0473</v>
      </c>
      <c r="X36" s="18">
        <v>56.39</v>
      </c>
      <c r="Y36" s="18">
        <v>31.54</v>
      </c>
      <c r="Z36" s="18">
        <v>7.455280763168277</v>
      </c>
      <c r="AA36" s="18">
        <v>1.918435334287285</v>
      </c>
      <c r="AB36">
        <f t="shared" si="1"/>
        <v>95.34</v>
      </c>
    </row>
    <row r="37" spans="1:28" ht="12.75">
      <c r="A37" s="19"/>
      <c r="B37" s="19"/>
      <c r="C37" s="19"/>
      <c r="D37" s="19">
        <v>10.201947825771136</v>
      </c>
      <c r="E37" s="19">
        <v>9.623229539184766</v>
      </c>
      <c r="F37" s="19">
        <v>9.055051622759175</v>
      </c>
      <c r="G37" s="19">
        <v>8.385638800238707</v>
      </c>
      <c r="H37" s="19">
        <v>7.09927189057429</v>
      </c>
      <c r="I37" s="19">
        <v>5.994930630321604</v>
      </c>
      <c r="J37" s="19">
        <v>5.526826136764537</v>
      </c>
      <c r="K37" s="19">
        <v>5.094926420298325</v>
      </c>
      <c r="L37" s="19">
        <v>4.5408621964514</v>
      </c>
      <c r="M37" s="19">
        <f t="shared" si="0"/>
        <v>7.290938879761856</v>
      </c>
      <c r="N37" s="19">
        <f>((G37-K37)/2)</f>
        <v>1.6453561899701912</v>
      </c>
      <c r="O37" s="19"/>
      <c r="P37" s="19"/>
      <c r="Q37" s="19"/>
      <c r="R37" s="19"/>
      <c r="S37" s="18"/>
      <c r="T37" s="18" t="s">
        <v>141</v>
      </c>
      <c r="U37" s="18">
        <v>20.125</v>
      </c>
      <c r="V37" s="19">
        <v>2.415</v>
      </c>
      <c r="W37" s="18">
        <v>12.684700000000001</v>
      </c>
      <c r="X37" s="18">
        <v>57.7</v>
      </c>
      <c r="Y37" s="18">
        <v>29.55</v>
      </c>
      <c r="Z37" s="18">
        <v>6.810797947768211</v>
      </c>
      <c r="AA37" s="18">
        <v>2.344413210146194</v>
      </c>
      <c r="AB37">
        <f t="shared" si="1"/>
        <v>87.93</v>
      </c>
    </row>
    <row r="38" spans="1:28" ht="12.75">
      <c r="A38" s="19" t="s">
        <v>93</v>
      </c>
      <c r="B38" s="19">
        <v>10.125</v>
      </c>
      <c r="C38" s="19">
        <v>1.215</v>
      </c>
      <c r="D38" s="19">
        <v>0.000873</v>
      </c>
      <c r="E38" s="19">
        <v>0.001311</v>
      </c>
      <c r="F38" s="19">
        <v>0.00193</v>
      </c>
      <c r="G38" s="19">
        <v>0.003013</v>
      </c>
      <c r="H38" s="19">
        <v>0.007123</v>
      </c>
      <c r="I38" s="19">
        <v>0.01558</v>
      </c>
      <c r="J38" s="19">
        <v>0.02165</v>
      </c>
      <c r="K38" s="19">
        <v>0.0287</v>
      </c>
      <c r="L38" s="19">
        <v>0.04144</v>
      </c>
      <c r="M38" s="19">
        <f aca="true" t="shared" si="2" ref="M38:M69">((F38+J38)/2)</f>
        <v>0.01179</v>
      </c>
      <c r="N38" s="19"/>
      <c r="O38" s="19"/>
      <c r="P38" s="19">
        <v>2.62539</v>
      </c>
      <c r="Q38" s="19">
        <v>65.88</v>
      </c>
      <c r="R38" s="19">
        <v>31.58</v>
      </c>
      <c r="S38" s="18"/>
      <c r="T38" s="18" t="s">
        <v>144</v>
      </c>
      <c r="U38" s="18">
        <v>22.875</v>
      </c>
      <c r="V38" s="19">
        <v>2.745</v>
      </c>
      <c r="W38" s="18">
        <v>12.884200000000002</v>
      </c>
      <c r="X38" s="18">
        <v>56.54</v>
      </c>
      <c r="Y38" s="18">
        <v>30.53</v>
      </c>
      <c r="Z38" s="18">
        <v>6.729365850701332</v>
      </c>
      <c r="AA38" s="18">
        <v>2.355668631626661</v>
      </c>
      <c r="AB38">
        <f t="shared" si="1"/>
        <v>87.25</v>
      </c>
    </row>
    <row r="39" spans="1:28" ht="12.75">
      <c r="A39" s="19"/>
      <c r="B39" s="19"/>
      <c r="C39" s="19"/>
      <c r="D39" s="19">
        <v>10.161730725694735</v>
      </c>
      <c r="E39" s="19">
        <v>9.57511659910242</v>
      </c>
      <c r="F39" s="19">
        <v>9.017183437168732</v>
      </c>
      <c r="G39" s="19">
        <v>8.374583611729712</v>
      </c>
      <c r="H39" s="19">
        <v>7.133299294374483</v>
      </c>
      <c r="I39" s="19">
        <v>6.004160956375143</v>
      </c>
      <c r="J39" s="19">
        <v>5.529489164822725</v>
      </c>
      <c r="K39" s="19">
        <v>5.122805452873762</v>
      </c>
      <c r="L39" s="19">
        <v>4.592832186750258</v>
      </c>
      <c r="M39" s="19">
        <f t="shared" si="2"/>
        <v>7.273336300995728</v>
      </c>
      <c r="N39" s="19">
        <f>((G39-K39)/2)</f>
        <v>1.6258890794279748</v>
      </c>
      <c r="O39" s="19"/>
      <c r="P39" s="19"/>
      <c r="Q39" s="19"/>
      <c r="R39" s="19"/>
      <c r="S39" s="18"/>
      <c r="T39" s="18" t="s">
        <v>147</v>
      </c>
      <c r="U39" s="18">
        <v>23.458333333333332</v>
      </c>
      <c r="V39" s="19">
        <v>2.815</v>
      </c>
      <c r="W39" s="18">
        <v>7.852399999999999</v>
      </c>
      <c r="X39" s="18">
        <v>57.78</v>
      </c>
      <c r="Y39" s="18">
        <v>34.33</v>
      </c>
      <c r="Z39" s="18">
        <v>6.761488638768472</v>
      </c>
      <c r="AA39" s="18">
        <v>2.4003754436269777</v>
      </c>
      <c r="AB39">
        <f t="shared" si="1"/>
        <v>87.07</v>
      </c>
    </row>
    <row r="40" spans="1:28" ht="12.75">
      <c r="A40" s="19" t="s">
        <v>96</v>
      </c>
      <c r="B40" s="19">
        <v>10.541666666666666</v>
      </c>
      <c r="C40" s="19">
        <v>1.265</v>
      </c>
      <c r="D40" s="19">
        <v>0.000707</v>
      </c>
      <c r="E40" s="19">
        <v>0.000963</v>
      </c>
      <c r="F40" s="19">
        <v>0.001313</v>
      </c>
      <c r="G40" s="19">
        <v>0.001944</v>
      </c>
      <c r="H40" s="19">
        <v>0.004233</v>
      </c>
      <c r="I40" s="19">
        <v>0.008630000000000002</v>
      </c>
      <c r="J40" s="19">
        <v>0.0125</v>
      </c>
      <c r="K40" s="19">
        <v>0.01773</v>
      </c>
      <c r="L40" s="19">
        <v>0.02941</v>
      </c>
      <c r="M40" s="19">
        <f t="shared" si="2"/>
        <v>0.0069065</v>
      </c>
      <c r="N40" s="19"/>
      <c r="O40" s="19"/>
      <c r="P40" s="19">
        <v>1.975047</v>
      </c>
      <c r="Q40" s="19">
        <v>51.07</v>
      </c>
      <c r="R40" s="19">
        <v>47.01</v>
      </c>
      <c r="S40" s="18"/>
      <c r="T40" s="18" t="s">
        <v>150</v>
      </c>
      <c r="U40" s="18">
        <v>25.375</v>
      </c>
      <c r="V40" s="20">
        <v>3.045</v>
      </c>
      <c r="W40" s="18">
        <v>33.503299999999996</v>
      </c>
      <c r="X40" s="18">
        <v>41.99</v>
      </c>
      <c r="Y40" s="18">
        <v>24.47</v>
      </c>
      <c r="Z40" s="18">
        <v>7.1218088361691745</v>
      </c>
      <c r="AA40" s="18">
        <v>2.1654848457608864</v>
      </c>
      <c r="AB40">
        <f t="shared" si="1"/>
        <v>92.11</v>
      </c>
    </row>
    <row r="41" spans="1:28" ht="12.75">
      <c r="A41" s="19"/>
      <c r="B41" s="19"/>
      <c r="C41" s="19"/>
      <c r="D41" s="19">
        <v>10.466002164514776</v>
      </c>
      <c r="E41" s="19">
        <v>10.020176581480715</v>
      </c>
      <c r="F41" s="19">
        <v>9.572917368431288</v>
      </c>
      <c r="G41" s="19">
        <v>9.006756065718394</v>
      </c>
      <c r="H41" s="19">
        <v>7.884103796005753</v>
      </c>
      <c r="I41" s="19">
        <v>6.856423725257856</v>
      </c>
      <c r="J41" s="19">
        <v>6.321928094887362</v>
      </c>
      <c r="K41" s="19">
        <v>5.817663653538124</v>
      </c>
      <c r="L41" s="19">
        <v>5.0875494055497485</v>
      </c>
      <c r="M41" s="19">
        <f t="shared" si="2"/>
        <v>7.947422731659325</v>
      </c>
      <c r="N41" s="19">
        <f>((G41-K41)/2)</f>
        <v>1.594546206090135</v>
      </c>
      <c r="O41" s="19"/>
      <c r="P41" s="19"/>
      <c r="Q41" s="19"/>
      <c r="R41" s="19"/>
      <c r="S41" s="18"/>
      <c r="T41" s="18" t="s">
        <v>153</v>
      </c>
      <c r="U41" s="18">
        <v>28.041666666666668</v>
      </c>
      <c r="V41" s="20">
        <v>3.365</v>
      </c>
      <c r="W41" s="18">
        <v>26.8127</v>
      </c>
      <c r="X41" s="18">
        <v>46.94</v>
      </c>
      <c r="Y41" s="18">
        <v>26.22</v>
      </c>
      <c r="Z41" s="18">
        <v>6.048655270978623</v>
      </c>
      <c r="AA41" s="18">
        <v>2.5839497485336946</v>
      </c>
      <c r="AB41">
        <f t="shared" si="1"/>
        <v>66.46000000000001</v>
      </c>
    </row>
    <row r="42" spans="1:28" ht="12.75">
      <c r="A42" s="19" t="s">
        <v>99</v>
      </c>
      <c r="B42" s="19">
        <v>10.958333333333334</v>
      </c>
      <c r="C42" s="19">
        <v>1.315</v>
      </c>
      <c r="D42" s="19">
        <v>0.000684</v>
      </c>
      <c r="E42" s="19">
        <v>0.000917</v>
      </c>
      <c r="F42" s="19">
        <v>0.001231</v>
      </c>
      <c r="G42" s="19">
        <v>0.001805</v>
      </c>
      <c r="H42" s="19">
        <v>0.004037</v>
      </c>
      <c r="I42" s="19">
        <v>0.009304</v>
      </c>
      <c r="J42" s="19">
        <v>0.01563</v>
      </c>
      <c r="K42" s="19">
        <v>0.0247</v>
      </c>
      <c r="L42" s="19">
        <v>0.0488</v>
      </c>
      <c r="M42" s="19">
        <f t="shared" si="2"/>
        <v>0.0084305</v>
      </c>
      <c r="N42" s="19"/>
      <c r="O42" s="19"/>
      <c r="P42" s="19">
        <v>3.94944</v>
      </c>
      <c r="Q42" s="19">
        <v>47.29</v>
      </c>
      <c r="R42" s="19">
        <v>48.76</v>
      </c>
      <c r="S42" s="18"/>
      <c r="T42" s="18" t="s">
        <v>156</v>
      </c>
      <c r="U42" s="18">
        <v>28.625</v>
      </c>
      <c r="V42" s="20">
        <v>3.435</v>
      </c>
      <c r="W42" s="18">
        <v>16.55523</v>
      </c>
      <c r="X42" s="18">
        <v>56.39</v>
      </c>
      <c r="Y42" s="18">
        <v>27.15</v>
      </c>
      <c r="Z42" s="18">
        <v>6.191376913102191</v>
      </c>
      <c r="AA42" s="18">
        <v>2.562985796946337</v>
      </c>
      <c r="AB42">
        <f t="shared" si="1"/>
        <v>73.16</v>
      </c>
    </row>
    <row r="43" spans="1:28" ht="12.75">
      <c r="A43" s="19"/>
      <c r="B43" s="19"/>
      <c r="C43" s="19"/>
      <c r="D43" s="19">
        <v>10.513716054438277</v>
      </c>
      <c r="E43" s="19">
        <v>10.09079064572912</v>
      </c>
      <c r="F43" s="19">
        <v>9.665953522839716</v>
      </c>
      <c r="G43" s="19">
        <v>9.11378544754964</v>
      </c>
      <c r="H43" s="19">
        <v>7.952500697843664</v>
      </c>
      <c r="I43" s="19">
        <v>6.747933187850956</v>
      </c>
      <c r="J43" s="19">
        <v>5.999538411437148</v>
      </c>
      <c r="K43" s="19">
        <v>5.339345147964772</v>
      </c>
      <c r="L43" s="19">
        <v>4.356975041986563</v>
      </c>
      <c r="M43" s="19">
        <f t="shared" si="2"/>
        <v>7.8327459671384325</v>
      </c>
      <c r="N43" s="19">
        <f>((G43-K43)/2)</f>
        <v>1.8872201497924341</v>
      </c>
      <c r="O43" s="19"/>
      <c r="P43" s="19"/>
      <c r="Q43" s="19"/>
      <c r="R43" s="19"/>
      <c r="S43" s="18"/>
      <c r="T43" s="18" t="s">
        <v>159</v>
      </c>
      <c r="U43" s="18">
        <v>30.791666666666668</v>
      </c>
      <c r="V43" s="20">
        <v>3.695</v>
      </c>
      <c r="W43" s="18">
        <v>16.3579</v>
      </c>
      <c r="X43" s="18">
        <v>53.7</v>
      </c>
      <c r="Y43" s="18">
        <v>29.89</v>
      </c>
      <c r="Z43" s="18">
        <v>6.501462328835707</v>
      </c>
      <c r="AA43" s="18">
        <v>2.3236843183424596</v>
      </c>
      <c r="AB43">
        <f t="shared" si="1"/>
        <v>83.53999999999999</v>
      </c>
    </row>
    <row r="44" spans="1:28" ht="12.75">
      <c r="A44" s="19" t="s">
        <v>102</v>
      </c>
      <c r="B44" s="19">
        <v>11.375</v>
      </c>
      <c r="C44" s="19">
        <v>1.365</v>
      </c>
      <c r="D44" s="19">
        <v>0.000821</v>
      </c>
      <c r="E44" s="19">
        <v>0.001203</v>
      </c>
      <c r="F44" s="19">
        <v>0.001756</v>
      </c>
      <c r="G44" s="19">
        <v>0.0027879999999999997</v>
      </c>
      <c r="H44" s="19">
        <v>0.0075</v>
      </c>
      <c r="I44" s="19">
        <v>0.01955</v>
      </c>
      <c r="J44" s="19">
        <v>0.02851</v>
      </c>
      <c r="K44" s="19">
        <v>0.03897</v>
      </c>
      <c r="L44" s="19">
        <v>0.0615</v>
      </c>
      <c r="M44" s="19">
        <f t="shared" si="2"/>
        <v>0.015133</v>
      </c>
      <c r="N44" s="19"/>
      <c r="O44" s="19"/>
      <c r="P44" s="19">
        <v>4.9078</v>
      </c>
      <c r="Q44" s="19">
        <v>62.22</v>
      </c>
      <c r="R44" s="19">
        <v>32.88</v>
      </c>
      <c r="S44" s="18"/>
      <c r="T44" s="18" t="s">
        <v>162</v>
      </c>
      <c r="U44" s="18">
        <v>31.875</v>
      </c>
      <c r="V44" s="20">
        <v>3.825</v>
      </c>
      <c r="W44" s="18">
        <v>24.765</v>
      </c>
      <c r="X44" s="18">
        <v>50.83</v>
      </c>
      <c r="Y44" s="18">
        <v>24.39</v>
      </c>
      <c r="Z44" s="18">
        <v>6.600701466607568</v>
      </c>
      <c r="AA44" s="18">
        <v>2.472913129077731</v>
      </c>
      <c r="AB44">
        <f t="shared" si="1"/>
        <v>83.59</v>
      </c>
    </row>
    <row r="45" spans="1:28" ht="12.75">
      <c r="A45" s="19"/>
      <c r="B45" s="19"/>
      <c r="C45" s="19"/>
      <c r="D45" s="19">
        <v>10.250330157546369</v>
      </c>
      <c r="E45" s="19">
        <v>9.699147642148098</v>
      </c>
      <c r="F45" s="19">
        <v>9.153491439788816</v>
      </c>
      <c r="G45" s="19">
        <v>8.486553723455751</v>
      </c>
      <c r="H45" s="19">
        <v>7.058893689053569</v>
      </c>
      <c r="I45" s="19">
        <v>5.6766875822420975</v>
      </c>
      <c r="J45" s="19">
        <v>5.132388150498859</v>
      </c>
      <c r="K45" s="19">
        <v>4.681492258267775</v>
      </c>
      <c r="L45" s="19">
        <v>4.023269779322847</v>
      </c>
      <c r="M45" s="19">
        <f t="shared" si="2"/>
        <v>7.142939795143837</v>
      </c>
      <c r="N45" s="19">
        <f>((G45-K45)/2)</f>
        <v>1.9025307325939882</v>
      </c>
      <c r="O45" s="19"/>
      <c r="P45" s="19"/>
      <c r="Q45" s="19"/>
      <c r="R45" s="19"/>
      <c r="S45" s="18"/>
      <c r="T45" s="18" t="s">
        <v>165</v>
      </c>
      <c r="U45" s="18">
        <v>32.791666666666664</v>
      </c>
      <c r="V45" s="20">
        <v>3.935</v>
      </c>
      <c r="W45" s="18">
        <v>15.546800000000001</v>
      </c>
      <c r="X45" s="18">
        <v>52.7</v>
      </c>
      <c r="Y45" s="18">
        <v>31.84</v>
      </c>
      <c r="Z45" s="18">
        <v>6.199942282246008</v>
      </c>
      <c r="AA45" s="18">
        <v>2.3773647036299597</v>
      </c>
      <c r="AB45">
        <f t="shared" si="1"/>
        <v>75.22</v>
      </c>
    </row>
    <row r="46" spans="1:28" ht="12.75">
      <c r="A46" s="19" t="s">
        <v>105</v>
      </c>
      <c r="B46" s="19">
        <v>11.791666666666666</v>
      </c>
      <c r="C46" s="19">
        <v>1.415</v>
      </c>
      <c r="D46" s="19">
        <v>0.00074</v>
      </c>
      <c r="E46" s="19">
        <v>0.001031</v>
      </c>
      <c r="F46" s="19">
        <v>0.001438</v>
      </c>
      <c r="G46" s="19">
        <v>0.002175</v>
      </c>
      <c r="H46" s="19">
        <v>0.004979</v>
      </c>
      <c r="I46" s="19">
        <v>0.01151</v>
      </c>
      <c r="J46" s="19">
        <v>0.01718</v>
      </c>
      <c r="K46" s="19">
        <v>0.024079999999999997</v>
      </c>
      <c r="L46" s="19">
        <v>0.040479999999999995</v>
      </c>
      <c r="M46" s="19">
        <f t="shared" si="2"/>
        <v>0.009309000000000001</v>
      </c>
      <c r="N46" s="19"/>
      <c r="O46" s="19"/>
      <c r="P46" s="19">
        <v>2.9291</v>
      </c>
      <c r="Q46" s="19">
        <v>55.26</v>
      </c>
      <c r="R46" s="19">
        <v>41.77</v>
      </c>
      <c r="S46" s="18"/>
      <c r="T46" s="18" t="s">
        <v>168</v>
      </c>
      <c r="U46" s="18">
        <v>33.791666666666664</v>
      </c>
      <c r="V46" s="20">
        <v>4.055</v>
      </c>
      <c r="W46" s="18">
        <v>15.798169999999999</v>
      </c>
      <c r="X46" s="18">
        <v>58.95</v>
      </c>
      <c r="Y46" s="18">
        <v>25.19</v>
      </c>
      <c r="Z46" s="18">
        <v>6.671672829011618</v>
      </c>
      <c r="AA46" s="18">
        <v>2.658594223197234</v>
      </c>
      <c r="AB46">
        <f t="shared" si="1"/>
        <v>84.54</v>
      </c>
    </row>
    <row r="47" spans="1:28" ht="12.75">
      <c r="A47" s="19"/>
      <c r="B47" s="19"/>
      <c r="C47" s="19"/>
      <c r="D47" s="19">
        <v>10.400187108807861</v>
      </c>
      <c r="E47" s="19">
        <v>9.921739951956067</v>
      </c>
      <c r="F47" s="19">
        <v>9.441720608884877</v>
      </c>
      <c r="G47" s="19">
        <v>8.844768883700722</v>
      </c>
      <c r="H47" s="19">
        <v>7.649928269258125</v>
      </c>
      <c r="I47" s="19">
        <v>6.440968356304581</v>
      </c>
      <c r="J47" s="19">
        <v>5.863126153298348</v>
      </c>
      <c r="K47" s="19">
        <v>5.376020797677111</v>
      </c>
      <c r="L47" s="19">
        <v>4.626646899742502</v>
      </c>
      <c r="M47" s="19">
        <f t="shared" si="2"/>
        <v>7.652423381091612</v>
      </c>
      <c r="N47" s="19">
        <f>((G47-K47)/2)</f>
        <v>1.7343740430118055</v>
      </c>
      <c r="O47" s="19"/>
      <c r="P47" s="19"/>
      <c r="Q47" s="19"/>
      <c r="R47" s="19"/>
      <c r="S47" s="18"/>
      <c r="T47" s="18" t="s">
        <v>171</v>
      </c>
      <c r="U47" s="18">
        <v>34.875</v>
      </c>
      <c r="V47" s="20">
        <v>4.185</v>
      </c>
      <c r="W47" s="18">
        <v>25.6442</v>
      </c>
      <c r="X47" s="18">
        <v>53.38</v>
      </c>
      <c r="Y47" s="18">
        <v>20.96</v>
      </c>
      <c r="Z47" s="18">
        <v>6.4649174979627295</v>
      </c>
      <c r="AA47" s="18">
        <v>2.187695587550812</v>
      </c>
      <c r="AB47">
        <f t="shared" si="1"/>
        <v>84.14</v>
      </c>
    </row>
    <row r="48" spans="1:28" ht="12.75">
      <c r="A48" s="19" t="s">
        <v>108</v>
      </c>
      <c r="B48" s="19">
        <v>12.208333333333334</v>
      </c>
      <c r="C48" s="19">
        <v>1.465</v>
      </c>
      <c r="D48" s="19">
        <v>0.000783</v>
      </c>
      <c r="E48" s="19">
        <v>0.001123</v>
      </c>
      <c r="F48" s="19">
        <v>0.001605</v>
      </c>
      <c r="G48" s="19">
        <v>0.0024740000000000005</v>
      </c>
      <c r="H48" s="19">
        <v>0.00586</v>
      </c>
      <c r="I48" s="19">
        <v>0.01382</v>
      </c>
      <c r="J48" s="19">
        <v>0.02038</v>
      </c>
      <c r="K48" s="19">
        <v>0.02969</v>
      </c>
      <c r="L48" s="19">
        <v>0.0513</v>
      </c>
      <c r="M48" s="19">
        <f t="shared" si="2"/>
        <v>0.010992499999999999</v>
      </c>
      <c r="N48" s="19"/>
      <c r="O48" s="19"/>
      <c r="P48" s="19">
        <v>3.9981899999999992</v>
      </c>
      <c r="Q48" s="19">
        <v>58.82</v>
      </c>
      <c r="R48" s="19">
        <v>37.28</v>
      </c>
      <c r="S48" s="18"/>
      <c r="T48" s="18" t="s">
        <v>174</v>
      </c>
      <c r="U48" s="18">
        <v>35.708333333333336</v>
      </c>
      <c r="V48" s="20">
        <v>4.285</v>
      </c>
      <c r="W48" s="18">
        <v>32.56100000000001</v>
      </c>
      <c r="X48" s="18">
        <v>50.68</v>
      </c>
      <c r="Y48" s="18">
        <v>16.76</v>
      </c>
      <c r="Z48" s="18">
        <v>6.089929915738198</v>
      </c>
      <c r="AA48" s="18">
        <v>2.1682832293301537</v>
      </c>
      <c r="AB48">
        <f t="shared" si="1"/>
        <v>74.34</v>
      </c>
    </row>
    <row r="49" spans="1:28" ht="12.75">
      <c r="A49" s="19"/>
      <c r="B49" s="19"/>
      <c r="C49" s="19"/>
      <c r="D49" s="19">
        <v>10.318700072033133</v>
      </c>
      <c r="E49" s="19">
        <v>9.798426356923573</v>
      </c>
      <c r="F49" s="19">
        <v>9.28321098731451</v>
      </c>
      <c r="G49" s="19">
        <v>8.658938784347804</v>
      </c>
      <c r="H49" s="19">
        <v>7.414883620014564</v>
      </c>
      <c r="I49" s="19">
        <v>6.177098574048553</v>
      </c>
      <c r="J49" s="19">
        <v>5.616702138270998</v>
      </c>
      <c r="K49" s="19">
        <v>5.073879096450156</v>
      </c>
      <c r="L49" s="19">
        <v>4.284897363942395</v>
      </c>
      <c r="M49" s="19">
        <f t="shared" si="2"/>
        <v>7.449956562792754</v>
      </c>
      <c r="N49" s="19">
        <f>((G49-K49)/2)</f>
        <v>1.7925298439488238</v>
      </c>
      <c r="O49" s="19"/>
      <c r="P49" s="19"/>
      <c r="Q49" s="19"/>
      <c r="R49" s="19"/>
      <c r="S49" s="18"/>
      <c r="T49" s="18" t="s">
        <v>177</v>
      </c>
      <c r="U49" s="18">
        <v>36.791666666666664</v>
      </c>
      <c r="V49" s="20">
        <v>4.415</v>
      </c>
      <c r="W49" s="18">
        <v>10.2838</v>
      </c>
      <c r="X49" s="18">
        <v>60.46</v>
      </c>
      <c r="Y49" s="18">
        <v>29.21</v>
      </c>
      <c r="Z49" s="18">
        <v>5.800631967999012</v>
      </c>
      <c r="AA49" s="18">
        <v>1.87285147459386</v>
      </c>
      <c r="AB49">
        <f t="shared" si="1"/>
        <v>67.44</v>
      </c>
    </row>
    <row r="50" spans="1:28" ht="12.75">
      <c r="A50" s="19" t="s">
        <v>111</v>
      </c>
      <c r="B50" s="19">
        <v>12.625</v>
      </c>
      <c r="C50" s="19">
        <v>1.515</v>
      </c>
      <c r="D50" s="19">
        <v>0.00078</v>
      </c>
      <c r="E50" s="19">
        <v>0.0011220000000000002</v>
      </c>
      <c r="F50" s="19">
        <v>0.001609</v>
      </c>
      <c r="G50" s="19">
        <v>0.002465</v>
      </c>
      <c r="H50" s="19">
        <v>0.005531</v>
      </c>
      <c r="I50" s="19">
        <v>0.01253</v>
      </c>
      <c r="J50" s="19">
        <v>0.01896</v>
      </c>
      <c r="K50" s="19">
        <v>0.02742</v>
      </c>
      <c r="L50" s="19">
        <v>0.04342</v>
      </c>
      <c r="M50" s="19">
        <f t="shared" si="2"/>
        <v>0.0102845</v>
      </c>
      <c r="N50" s="19"/>
      <c r="O50" s="19"/>
      <c r="P50" s="19">
        <v>2.73858</v>
      </c>
      <c r="Q50" s="19">
        <v>59.2</v>
      </c>
      <c r="R50" s="19">
        <v>38.12</v>
      </c>
      <c r="S50" s="18"/>
      <c r="T50" s="18" t="s">
        <v>198</v>
      </c>
      <c r="U50" s="18">
        <v>37.875</v>
      </c>
      <c r="V50" s="19">
        <v>4.545</v>
      </c>
      <c r="W50" s="18">
        <v>24.7375</v>
      </c>
      <c r="X50" s="18">
        <v>57.22</v>
      </c>
      <c r="Y50" s="18">
        <v>18.09</v>
      </c>
      <c r="Z50" s="18">
        <v>6.750509084308835</v>
      </c>
      <c r="AA50" s="18">
        <v>2.1674591246817605</v>
      </c>
      <c r="AB50">
        <f t="shared" si="1"/>
        <v>89.67</v>
      </c>
    </row>
    <row r="51" spans="1:28" ht="12.75">
      <c r="A51" s="19"/>
      <c r="B51" s="19"/>
      <c r="C51" s="19"/>
      <c r="D51" s="19">
        <v>10.324238255574564</v>
      </c>
      <c r="E51" s="19">
        <v>9.79971160871538</v>
      </c>
      <c r="F51" s="19">
        <v>9.279619958600728</v>
      </c>
      <c r="G51" s="19">
        <v>8.6641966380589</v>
      </c>
      <c r="H51" s="19">
        <v>7.498243942608249</v>
      </c>
      <c r="I51" s="19">
        <v>6.318469775114951</v>
      </c>
      <c r="J51" s="19">
        <v>5.720897225538553</v>
      </c>
      <c r="K51" s="19">
        <v>5.188627618657586</v>
      </c>
      <c r="L51" s="19">
        <v>4.525496463821667</v>
      </c>
      <c r="M51" s="19">
        <f t="shared" si="2"/>
        <v>7.50025859206964</v>
      </c>
      <c r="N51" s="19">
        <f>((G51-K51)/2)</f>
        <v>1.7377845097006572</v>
      </c>
      <c r="O51" s="19"/>
      <c r="P51" s="19"/>
      <c r="Q51" s="19"/>
      <c r="R51" s="19"/>
      <c r="S51" s="18"/>
      <c r="T51" s="18"/>
      <c r="U51" s="18"/>
      <c r="V51" s="18"/>
      <c r="W51" s="18"/>
      <c r="X51" s="18"/>
      <c r="Y51" s="18"/>
      <c r="Z51" s="18">
        <v>5.935671646172027</v>
      </c>
      <c r="AA51" s="18">
        <v>2.017039679431411</v>
      </c>
      <c r="AB51">
        <f t="shared" si="1"/>
        <v>75.31</v>
      </c>
    </row>
    <row r="52" spans="1:27" ht="12.75">
      <c r="A52" s="19" t="s">
        <v>114</v>
      </c>
      <c r="B52" s="19">
        <v>13.041666666666666</v>
      </c>
      <c r="C52" s="19">
        <v>1.565</v>
      </c>
      <c r="D52" s="19">
        <v>0.0006870000000000001</v>
      </c>
      <c r="E52" s="19">
        <v>0.000923</v>
      </c>
      <c r="F52" s="19">
        <v>0.001244</v>
      </c>
      <c r="G52" s="19">
        <v>0.001835</v>
      </c>
      <c r="H52" s="19">
        <v>0.004109</v>
      </c>
      <c r="I52" s="19">
        <v>0.009135</v>
      </c>
      <c r="J52" s="19">
        <v>0.0145</v>
      </c>
      <c r="K52" s="19">
        <v>0.02216</v>
      </c>
      <c r="L52" s="19">
        <v>0.04379</v>
      </c>
      <c r="M52" s="19">
        <f t="shared" si="2"/>
        <v>0.007872</v>
      </c>
      <c r="N52" s="19"/>
      <c r="O52" s="19"/>
      <c r="P52" s="19">
        <v>3.5251</v>
      </c>
      <c r="Q52" s="19">
        <v>48.28</v>
      </c>
      <c r="R52" s="19">
        <v>48.15</v>
      </c>
      <c r="S52" s="18"/>
      <c r="T52" s="18"/>
      <c r="U52" s="18"/>
      <c r="V52" s="18"/>
      <c r="W52" s="18"/>
      <c r="X52" s="18"/>
      <c r="Y52" s="18"/>
      <c r="Z52" s="18"/>
      <c r="AA52" s="18"/>
    </row>
    <row r="53" spans="1:27" ht="12.75">
      <c r="A53" s="19"/>
      <c r="B53" s="19"/>
      <c r="C53" s="19"/>
      <c r="D53" s="19">
        <v>10.507402280506074</v>
      </c>
      <c r="E53" s="19">
        <v>10.0813817316784</v>
      </c>
      <c r="F53" s="19">
        <v>9.65079779919357</v>
      </c>
      <c r="G53" s="19">
        <v>9.090004221593599</v>
      </c>
      <c r="H53" s="19">
        <v>7.926996954156518</v>
      </c>
      <c r="I53" s="19">
        <v>6.774379555809323</v>
      </c>
      <c r="J53" s="19">
        <v>6.107803289534515</v>
      </c>
      <c r="K53" s="19">
        <v>5.495898308387623</v>
      </c>
      <c r="L53" s="19">
        <v>4.513254739984161</v>
      </c>
      <c r="M53" s="19">
        <f t="shared" si="2"/>
        <v>7.8793005443640425</v>
      </c>
      <c r="N53" s="19">
        <f>((G53-K53)/2)</f>
        <v>1.7970529566029878</v>
      </c>
      <c r="O53" s="19"/>
      <c r="P53" s="19"/>
      <c r="Q53" s="19"/>
      <c r="R53" s="19"/>
      <c r="S53" s="18"/>
      <c r="T53" s="18"/>
      <c r="U53" s="18"/>
      <c r="V53" s="18"/>
      <c r="W53" s="18"/>
      <c r="X53" s="18"/>
      <c r="Y53" s="18"/>
      <c r="Z53" s="18"/>
      <c r="AA53" s="18"/>
    </row>
    <row r="54" spans="1:27" ht="12.75">
      <c r="A54" s="19" t="s">
        <v>117</v>
      </c>
      <c r="B54" s="19">
        <v>13.875</v>
      </c>
      <c r="C54" s="19">
        <v>1.665</v>
      </c>
      <c r="D54" s="19">
        <v>0.000721</v>
      </c>
      <c r="E54" s="19">
        <v>0.0010029999999999998</v>
      </c>
      <c r="F54" s="19">
        <v>0.001411</v>
      </c>
      <c r="G54" s="19">
        <v>0.002187</v>
      </c>
      <c r="H54" s="19">
        <v>0.00532</v>
      </c>
      <c r="I54" s="19">
        <v>0.01422</v>
      </c>
      <c r="J54" s="19">
        <v>0.02257</v>
      </c>
      <c r="K54" s="19">
        <v>0.03517</v>
      </c>
      <c r="L54" s="19">
        <v>0.05999</v>
      </c>
      <c r="M54" s="19">
        <f t="shared" si="2"/>
        <v>0.0119905</v>
      </c>
      <c r="N54" s="19"/>
      <c r="O54" s="19"/>
      <c r="P54" s="19">
        <v>4.767799999999999</v>
      </c>
      <c r="Q54" s="19">
        <v>54.72</v>
      </c>
      <c r="R54" s="19">
        <v>40.53</v>
      </c>
      <c r="S54" s="18"/>
      <c r="T54" s="18"/>
      <c r="U54" s="18"/>
      <c r="V54" s="18"/>
      <c r="W54" s="18"/>
      <c r="X54" s="18"/>
      <c r="Y54" s="18"/>
      <c r="Z54" s="18"/>
      <c r="AA54" s="18"/>
    </row>
    <row r="55" spans="1:27" ht="12.75">
      <c r="A55" s="19"/>
      <c r="B55" s="19"/>
      <c r="C55" s="19"/>
      <c r="D55" s="19">
        <v>10.437713120083352</v>
      </c>
      <c r="E55" s="19">
        <v>9.961462678711994</v>
      </c>
      <c r="F55" s="19">
        <v>9.46906629672691</v>
      </c>
      <c r="G55" s="19">
        <v>8.836831064276081</v>
      </c>
      <c r="H55" s="19">
        <v>7.554358038935622</v>
      </c>
      <c r="I55" s="19">
        <v>6.135934724817397</v>
      </c>
      <c r="J55" s="19">
        <v>5.469449771244976</v>
      </c>
      <c r="K55" s="19">
        <v>4.829510854811505</v>
      </c>
      <c r="L55" s="19">
        <v>4.0591341582667075</v>
      </c>
      <c r="M55" s="19">
        <f t="shared" si="2"/>
        <v>7.469258033985943</v>
      </c>
      <c r="N55" s="19">
        <f>((G55-K55)/2)</f>
        <v>2.003660104732288</v>
      </c>
      <c r="O55" s="19"/>
      <c r="P55" s="19"/>
      <c r="Q55" s="19"/>
      <c r="R55" s="19"/>
      <c r="S55" s="18"/>
      <c r="T55" s="18"/>
      <c r="U55" s="18"/>
      <c r="V55" s="18"/>
      <c r="W55" s="18"/>
      <c r="X55" s="18"/>
      <c r="Y55" s="18"/>
      <c r="Z55" s="18"/>
      <c r="AA55" s="18"/>
    </row>
    <row r="56" spans="1:27" ht="12.75">
      <c r="A56" s="19" t="s">
        <v>120</v>
      </c>
      <c r="B56" s="19">
        <v>14.291666666666666</v>
      </c>
      <c r="C56" s="19">
        <v>1.715</v>
      </c>
      <c r="D56" s="19">
        <v>0.000729</v>
      </c>
      <c r="E56" s="19">
        <v>0.0010049999999999998</v>
      </c>
      <c r="F56" s="19">
        <v>0.0013799999999999997</v>
      </c>
      <c r="G56" s="19">
        <v>0.002043</v>
      </c>
      <c r="H56" s="19">
        <v>0.004524</v>
      </c>
      <c r="I56" s="19">
        <v>0.01056</v>
      </c>
      <c r="J56" s="19">
        <v>0.0174</v>
      </c>
      <c r="K56" s="19">
        <v>0.02923</v>
      </c>
      <c r="L56" s="19">
        <v>0.06656999999999999</v>
      </c>
      <c r="M56" s="19">
        <f t="shared" si="2"/>
        <v>0.009389999999999999</v>
      </c>
      <c r="N56" s="19"/>
      <c r="O56" s="19"/>
      <c r="P56" s="19">
        <v>5.1568000000000005</v>
      </c>
      <c r="Q56" s="19">
        <v>50.08</v>
      </c>
      <c r="R56" s="19">
        <v>44.78</v>
      </c>
      <c r="S56" s="18"/>
      <c r="T56" s="18"/>
      <c r="U56" s="18"/>
      <c r="V56" s="18"/>
      <c r="W56" s="18"/>
      <c r="X56" s="18"/>
      <c r="Y56" s="18"/>
      <c r="Z56" s="18"/>
      <c r="AA56" s="18"/>
    </row>
    <row r="57" spans="1:27" ht="12.75">
      <c r="A57" s="19"/>
      <c r="B57" s="19"/>
      <c r="C57" s="19"/>
      <c r="D57" s="19">
        <v>10.421793564997238</v>
      </c>
      <c r="E57" s="19">
        <v>9.958588783257884</v>
      </c>
      <c r="F57" s="19">
        <v>9.501116017658642</v>
      </c>
      <c r="G57" s="19">
        <v>8.935095080590946</v>
      </c>
      <c r="H57" s="19">
        <v>7.788185355334353</v>
      </c>
      <c r="I57" s="19">
        <v>6.565246355078359</v>
      </c>
      <c r="J57" s="19">
        <v>5.844768883700721</v>
      </c>
      <c r="K57" s="19">
        <v>5.096406360630759</v>
      </c>
      <c r="L57" s="19">
        <v>3.9089840215186444</v>
      </c>
      <c r="M57" s="19">
        <f t="shared" si="2"/>
        <v>7.672942450679681</v>
      </c>
      <c r="N57" s="19">
        <f>((G57-K57)/2)</f>
        <v>1.9193443599800935</v>
      </c>
      <c r="O57" s="19"/>
      <c r="P57" s="19"/>
      <c r="Q57" s="19"/>
      <c r="R57" s="19"/>
      <c r="S57" s="18"/>
      <c r="T57" s="18"/>
      <c r="U57" s="18"/>
      <c r="V57" s="18"/>
      <c r="W57" s="18"/>
      <c r="X57" s="18"/>
      <c r="Y57" s="18"/>
      <c r="Z57" s="18"/>
      <c r="AA57" s="18"/>
    </row>
    <row r="58" spans="1:27" ht="12.75">
      <c r="A58" s="19" t="s">
        <v>123</v>
      </c>
      <c r="B58" s="19">
        <v>15.125</v>
      </c>
      <c r="C58" s="19">
        <v>1.815</v>
      </c>
      <c r="D58" s="19">
        <v>0.000729</v>
      </c>
      <c r="E58" s="19">
        <v>0.0010109999999999997</v>
      </c>
      <c r="F58" s="19">
        <v>0.001409</v>
      </c>
      <c r="G58" s="19">
        <v>0.00215</v>
      </c>
      <c r="H58" s="19">
        <v>0.005143</v>
      </c>
      <c r="I58" s="19">
        <v>0.01335</v>
      </c>
      <c r="J58" s="19">
        <v>0.02143</v>
      </c>
      <c r="K58" s="19">
        <v>0.03432</v>
      </c>
      <c r="L58" s="19">
        <v>0.06514</v>
      </c>
      <c r="M58" s="19">
        <f t="shared" si="2"/>
        <v>0.0114195</v>
      </c>
      <c r="N58" s="19"/>
      <c r="O58" s="19"/>
      <c r="P58" s="19">
        <v>5.16751</v>
      </c>
      <c r="Q58" s="19">
        <v>53.57</v>
      </c>
      <c r="R58" s="19">
        <v>41.38</v>
      </c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9"/>
      <c r="B59" s="19"/>
      <c r="C59" s="19"/>
      <c r="D59" s="19">
        <v>10.421793564997238</v>
      </c>
      <c r="E59" s="19">
        <v>9.950001287421161</v>
      </c>
      <c r="F59" s="19">
        <v>9.471112673014538</v>
      </c>
      <c r="G59" s="19">
        <v>8.86144762484735</v>
      </c>
      <c r="H59" s="19">
        <v>7.603174130971718</v>
      </c>
      <c r="I59" s="19">
        <v>6.227016447861896</v>
      </c>
      <c r="J59" s="19">
        <v>5.544224339760264</v>
      </c>
      <c r="K59" s="19">
        <v>4.864806636937266</v>
      </c>
      <c r="L59" s="19">
        <v>3.9403124700409085</v>
      </c>
      <c r="M59" s="19">
        <f t="shared" si="2"/>
        <v>7.507668506387401</v>
      </c>
      <c r="N59" s="19">
        <f>((G59-K59)/2)</f>
        <v>1.9983204939550423</v>
      </c>
      <c r="O59" s="19"/>
      <c r="P59" s="19"/>
      <c r="Q59" s="19"/>
      <c r="R59" s="19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9" t="s">
        <v>126</v>
      </c>
      <c r="B60" s="19">
        <v>15.541666666666666</v>
      </c>
      <c r="C60" s="19">
        <v>1.865</v>
      </c>
      <c r="D60" s="19">
        <v>0.0008080000000000001</v>
      </c>
      <c r="E60" s="19">
        <v>0.001179</v>
      </c>
      <c r="F60" s="19">
        <v>0.001721</v>
      </c>
      <c r="G60" s="19">
        <v>0.0027400000000000002</v>
      </c>
      <c r="H60" s="19">
        <v>0.007047</v>
      </c>
      <c r="I60" s="19">
        <v>0.01684</v>
      </c>
      <c r="J60" s="19">
        <v>0.024489999999999998</v>
      </c>
      <c r="K60" s="19">
        <v>0.03552</v>
      </c>
      <c r="L60" s="19">
        <v>0.06126</v>
      </c>
      <c r="M60" s="19">
        <f t="shared" si="2"/>
        <v>0.013105499999999999</v>
      </c>
      <c r="N60" s="19"/>
      <c r="O60" s="19"/>
      <c r="P60" s="19">
        <v>4.9063300000000005</v>
      </c>
      <c r="Q60" s="19">
        <v>61.65</v>
      </c>
      <c r="R60" s="19">
        <v>33.42</v>
      </c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9"/>
      <c r="B61" s="19"/>
      <c r="C61" s="19"/>
      <c r="D61" s="19">
        <v>10.27335708657238</v>
      </c>
      <c r="E61" s="19">
        <v>9.728220566344412</v>
      </c>
      <c r="F61" s="19">
        <v>9.18253718728397</v>
      </c>
      <c r="G61" s="19">
        <v>8.511608391476285</v>
      </c>
      <c r="H61" s="19">
        <v>7.148775070590822</v>
      </c>
      <c r="I61" s="19">
        <v>5.891964051370416</v>
      </c>
      <c r="J61" s="19">
        <v>5.351663415872834</v>
      </c>
      <c r="K61" s="19">
        <v>4.815224608086706</v>
      </c>
      <c r="L61" s="19">
        <v>4.0289108228378545</v>
      </c>
      <c r="M61" s="19">
        <f t="shared" si="2"/>
        <v>7.267100301578402</v>
      </c>
      <c r="N61" s="19">
        <f>((G61-K61)/2)</f>
        <v>1.8481918916947895</v>
      </c>
      <c r="O61" s="19"/>
      <c r="P61" s="19"/>
      <c r="Q61" s="19"/>
      <c r="R61" s="19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9" t="s">
        <v>129</v>
      </c>
      <c r="B62" s="19">
        <v>15.958333333333332</v>
      </c>
      <c r="C62" s="19">
        <v>1.915</v>
      </c>
      <c r="D62" s="19">
        <v>0.000829</v>
      </c>
      <c r="E62" s="19">
        <v>0.001285</v>
      </c>
      <c r="F62" s="19">
        <v>0.002088</v>
      </c>
      <c r="G62" s="19">
        <v>0.003787</v>
      </c>
      <c r="H62" s="19">
        <v>0.01989</v>
      </c>
      <c r="I62" s="19">
        <v>0.07226</v>
      </c>
      <c r="J62" s="19">
        <v>0.09606</v>
      </c>
      <c r="K62" s="19">
        <v>0.1238</v>
      </c>
      <c r="L62" s="19">
        <v>0.1886</v>
      </c>
      <c r="M62" s="19">
        <f t="shared" si="2"/>
        <v>0.049074000000000007</v>
      </c>
      <c r="N62" s="19"/>
      <c r="O62" s="19"/>
      <c r="P62" s="19">
        <v>29.544800000000002</v>
      </c>
      <c r="Q62" s="19">
        <v>44.91</v>
      </c>
      <c r="R62" s="19">
        <v>25.51</v>
      </c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9"/>
      <c r="B63" s="19"/>
      <c r="C63" s="19"/>
      <c r="D63" s="19">
        <v>10.236340277828424</v>
      </c>
      <c r="E63" s="19">
        <v>9.604015925242933</v>
      </c>
      <c r="F63" s="19">
        <v>8.903662572754289</v>
      </c>
      <c r="G63" s="19">
        <v>8.044728863439754</v>
      </c>
      <c r="H63" s="19">
        <v>5.6518129136030675</v>
      </c>
      <c r="I63" s="19">
        <v>3.7906589350043682</v>
      </c>
      <c r="J63" s="19">
        <v>3.3799203811993985</v>
      </c>
      <c r="K63" s="19">
        <v>3.0139167803351854</v>
      </c>
      <c r="L63" s="19">
        <v>2.4065984188743528</v>
      </c>
      <c r="M63" s="19">
        <f t="shared" si="2"/>
        <v>6.141791476976843</v>
      </c>
      <c r="N63" s="19">
        <f>((G63-K63)/2)</f>
        <v>2.5154060415522848</v>
      </c>
      <c r="O63" s="19"/>
      <c r="P63" s="19"/>
      <c r="Q63" s="19"/>
      <c r="R63" s="19"/>
      <c r="S63" s="18"/>
      <c r="T63" s="18"/>
      <c r="U63" s="18"/>
      <c r="V63" s="18"/>
      <c r="W63" s="18"/>
      <c r="X63" s="18"/>
      <c r="Y63" s="18"/>
      <c r="Z63" s="18"/>
      <c r="AA63" s="18"/>
    </row>
    <row r="64" spans="1:27" ht="12.75">
      <c r="A64" s="19" t="s">
        <v>132</v>
      </c>
      <c r="B64" s="19">
        <v>16.375</v>
      </c>
      <c r="C64" s="19">
        <v>1.965</v>
      </c>
      <c r="D64" s="19">
        <v>0.000737</v>
      </c>
      <c r="E64" s="19">
        <v>0.001033</v>
      </c>
      <c r="F64" s="19">
        <v>0.001476</v>
      </c>
      <c r="G64" s="19">
        <v>0.002372</v>
      </c>
      <c r="H64" s="19">
        <v>0.006713</v>
      </c>
      <c r="I64" s="19">
        <v>0.02447</v>
      </c>
      <c r="J64" s="19">
        <v>0.0431</v>
      </c>
      <c r="K64" s="19">
        <v>0.06259</v>
      </c>
      <c r="L64" s="19">
        <v>0.1007</v>
      </c>
      <c r="M64" s="19">
        <f t="shared" si="2"/>
        <v>0.022288</v>
      </c>
      <c r="N64" s="19"/>
      <c r="O64" s="19"/>
      <c r="P64" s="19">
        <v>10.013064</v>
      </c>
      <c r="Q64" s="19">
        <v>53.57</v>
      </c>
      <c r="R64" s="19">
        <v>36.36</v>
      </c>
      <c r="S64" s="18"/>
      <c r="T64" s="18"/>
      <c r="U64" s="18"/>
      <c r="V64" s="18"/>
      <c r="W64" s="18"/>
      <c r="X64" s="18"/>
      <c r="Y64" s="18"/>
      <c r="Z64" s="18"/>
      <c r="AA64" s="18"/>
    </row>
    <row r="65" spans="1:27" ht="12.75">
      <c r="A65" s="19"/>
      <c r="B65" s="19"/>
      <c r="C65" s="19"/>
      <c r="D65" s="19">
        <v>10.406047760229104</v>
      </c>
      <c r="E65" s="19">
        <v>9.918944030459116</v>
      </c>
      <c r="F65" s="19">
        <v>9.404091563263778</v>
      </c>
      <c r="G65" s="19">
        <v>8.71968027477817</v>
      </c>
      <c r="H65" s="19">
        <v>7.218826642248439</v>
      </c>
      <c r="I65" s="19">
        <v>5.352842088357423</v>
      </c>
      <c r="J65" s="19">
        <v>4.536168320460352</v>
      </c>
      <c r="K65" s="19">
        <v>3.9979240134929324</v>
      </c>
      <c r="L65" s="19">
        <v>3.3118644115426648</v>
      </c>
      <c r="M65" s="19">
        <f t="shared" si="2"/>
        <v>6.970129941862065</v>
      </c>
      <c r="N65" s="19">
        <f>((G65-K65)/2)</f>
        <v>2.360878130642619</v>
      </c>
      <c r="O65" s="19"/>
      <c r="P65" s="19"/>
      <c r="Q65" s="19"/>
      <c r="R65" s="19"/>
      <c r="S65" s="18"/>
      <c r="T65" s="18"/>
      <c r="U65" s="18"/>
      <c r="V65" s="18"/>
      <c r="W65" s="18"/>
      <c r="X65" s="18"/>
      <c r="Y65" s="18"/>
      <c r="Z65" s="18"/>
      <c r="AA65" s="18"/>
    </row>
    <row r="66" spans="1:27" ht="12.75">
      <c r="A66" s="19" t="s">
        <v>135</v>
      </c>
      <c r="B66" s="19">
        <v>16.791666666666668</v>
      </c>
      <c r="C66" s="19">
        <v>2.015</v>
      </c>
      <c r="D66" s="19">
        <v>0.000753</v>
      </c>
      <c r="E66" s="19">
        <v>0.001061</v>
      </c>
      <c r="F66" s="19">
        <v>0.001506</v>
      </c>
      <c r="G66" s="19">
        <v>0.002343</v>
      </c>
      <c r="H66" s="19">
        <v>0.005712</v>
      </c>
      <c r="I66" s="19">
        <v>0.01403</v>
      </c>
      <c r="J66" s="19">
        <v>0.02156</v>
      </c>
      <c r="K66" s="19">
        <v>0.033479999999999996</v>
      </c>
      <c r="L66" s="19">
        <v>0.05842</v>
      </c>
      <c r="M66" s="19">
        <f t="shared" si="2"/>
        <v>0.011533</v>
      </c>
      <c r="N66" s="19"/>
      <c r="O66" s="19"/>
      <c r="P66" s="19">
        <v>4.6434999999999995</v>
      </c>
      <c r="Q66" s="19">
        <v>56.99</v>
      </c>
      <c r="R66" s="19">
        <v>38.35</v>
      </c>
      <c r="S66" s="18"/>
      <c r="T66" s="18"/>
      <c r="U66" s="18"/>
      <c r="V66" s="18"/>
      <c r="W66" s="18"/>
      <c r="X66" s="18"/>
      <c r="Y66" s="18"/>
      <c r="Z66" s="18"/>
      <c r="AA66" s="18"/>
    </row>
    <row r="67" spans="1:27" ht="12.75">
      <c r="A67" s="19"/>
      <c r="B67" s="19"/>
      <c r="C67" s="19"/>
      <c r="D67" s="19">
        <v>10.375062514652246</v>
      </c>
      <c r="E67" s="19">
        <v>9.88035962840941</v>
      </c>
      <c r="F67" s="19">
        <v>9.375062514652248</v>
      </c>
      <c r="G67" s="19">
        <v>8.737427330461038</v>
      </c>
      <c r="H67" s="19">
        <v>7.451788305295075</v>
      </c>
      <c r="I67" s="19">
        <v>6.155341180816913</v>
      </c>
      <c r="J67" s="19">
        <v>5.535499011684307</v>
      </c>
      <c r="K67" s="19">
        <v>4.900556661886468</v>
      </c>
      <c r="L67" s="19">
        <v>4.097393831607634</v>
      </c>
      <c r="M67" s="19">
        <f t="shared" si="2"/>
        <v>7.455280763168277</v>
      </c>
      <c r="N67" s="19">
        <f>((G67-K67)/2)</f>
        <v>1.918435334287285</v>
      </c>
      <c r="O67" s="19"/>
      <c r="P67" s="19"/>
      <c r="Q67" s="19"/>
      <c r="R67" s="19"/>
      <c r="S67" s="18"/>
      <c r="T67" s="18"/>
      <c r="U67" s="18"/>
      <c r="V67" s="18"/>
      <c r="W67" s="18"/>
      <c r="X67" s="18"/>
      <c r="Y67" s="18"/>
      <c r="Z67" s="18"/>
      <c r="AA67" s="18"/>
    </row>
    <row r="68" spans="1:27" ht="12.75">
      <c r="A68" s="19" t="s">
        <v>138</v>
      </c>
      <c r="B68" s="19">
        <v>19.791666666666668</v>
      </c>
      <c r="C68" s="19">
        <v>2.375</v>
      </c>
      <c r="D68" s="19">
        <v>0.00075</v>
      </c>
      <c r="E68" s="19">
        <v>0.001076</v>
      </c>
      <c r="F68" s="19">
        <v>0.001609</v>
      </c>
      <c r="G68" s="19">
        <v>0.0027919999999999998</v>
      </c>
      <c r="H68" s="19">
        <v>0.0089</v>
      </c>
      <c r="I68" s="19">
        <v>0.02985</v>
      </c>
      <c r="J68" s="19">
        <v>0.04931</v>
      </c>
      <c r="K68" s="19">
        <v>0.07201</v>
      </c>
      <c r="L68" s="19">
        <v>0.1115</v>
      </c>
      <c r="M68" s="19">
        <f t="shared" si="2"/>
        <v>0.0254595</v>
      </c>
      <c r="N68" s="19"/>
      <c r="O68" s="19"/>
      <c r="P68" s="19">
        <v>12.0473</v>
      </c>
      <c r="Q68" s="19">
        <v>56.39</v>
      </c>
      <c r="R68" s="19">
        <v>31.54</v>
      </c>
      <c r="S68" s="18"/>
      <c r="T68" s="18"/>
      <c r="U68" s="18"/>
      <c r="V68" s="18"/>
      <c r="W68" s="18"/>
      <c r="X68" s="18"/>
      <c r="Y68" s="18"/>
      <c r="Z68" s="18"/>
      <c r="AA68" s="18"/>
    </row>
    <row r="69" spans="1:27" ht="12.75">
      <c r="A69" s="19"/>
      <c r="B69" s="19"/>
      <c r="C69" s="19"/>
      <c r="D69" s="19">
        <v>10.380821783940931</v>
      </c>
      <c r="E69" s="19">
        <v>9.86010620676755</v>
      </c>
      <c r="F69" s="19">
        <v>9.279619958600728</v>
      </c>
      <c r="G69" s="19">
        <v>8.484485343114523</v>
      </c>
      <c r="H69" s="19">
        <v>6.811978948583052</v>
      </c>
      <c r="I69" s="19">
        <v>5.066125258284645</v>
      </c>
      <c r="J69" s="19">
        <v>4.341975936935693</v>
      </c>
      <c r="K69" s="19">
        <v>3.7956589228221347</v>
      </c>
      <c r="L69" s="19">
        <v>3.1648843847417822</v>
      </c>
      <c r="M69" s="19">
        <f t="shared" si="2"/>
        <v>6.810797947768211</v>
      </c>
      <c r="N69" s="19">
        <f>((G69-K69)/2)</f>
        <v>2.344413210146194</v>
      </c>
      <c r="O69" s="19"/>
      <c r="P69" s="19"/>
      <c r="Q69" s="19"/>
      <c r="R69" s="19"/>
      <c r="S69" s="18"/>
      <c r="T69" s="18"/>
      <c r="U69" s="18"/>
      <c r="V69" s="18"/>
      <c r="W69" s="18"/>
      <c r="X69" s="18"/>
      <c r="Y69" s="18"/>
      <c r="Z69" s="18"/>
      <c r="AA69" s="18"/>
    </row>
    <row r="70" spans="1:27" ht="12.75">
      <c r="A70" s="19" t="s">
        <v>141</v>
      </c>
      <c r="B70" s="19">
        <v>20.125</v>
      </c>
      <c r="C70" s="19">
        <v>2.415</v>
      </c>
      <c r="D70" s="19">
        <v>0.000788</v>
      </c>
      <c r="E70" s="19">
        <v>0.00116</v>
      </c>
      <c r="F70" s="19">
        <v>0.001769</v>
      </c>
      <c r="G70" s="19">
        <v>0.003074</v>
      </c>
      <c r="H70" s="19">
        <v>0.01034</v>
      </c>
      <c r="I70" s="19">
        <v>0.03206</v>
      </c>
      <c r="J70" s="19">
        <v>0.05021</v>
      </c>
      <c r="K70" s="19">
        <v>0.08053</v>
      </c>
      <c r="L70" s="19">
        <v>0.145</v>
      </c>
      <c r="M70" s="19">
        <f aca="true" t="shared" si="3" ref="M70:M97">((F70+J70)/2)</f>
        <v>0.0259895</v>
      </c>
      <c r="N70" s="19"/>
      <c r="O70" s="19"/>
      <c r="P70" s="19">
        <v>12.684700000000001</v>
      </c>
      <c r="Q70" s="19">
        <v>57.7</v>
      </c>
      <c r="R70" s="19">
        <v>29.55</v>
      </c>
      <c r="S70" s="18"/>
      <c r="T70" s="18"/>
      <c r="U70" s="18"/>
      <c r="V70" s="18"/>
      <c r="W70" s="18"/>
      <c r="X70" s="18"/>
      <c r="Y70" s="18"/>
      <c r="Z70" s="18"/>
      <c r="AA70" s="18"/>
    </row>
    <row r="71" spans="1:27" ht="12.75">
      <c r="A71" s="19"/>
      <c r="B71" s="19"/>
      <c r="C71" s="19"/>
      <c r="D71" s="19">
        <v>10.309516749867798</v>
      </c>
      <c r="E71" s="19">
        <v>9.751659479309241</v>
      </c>
      <c r="F71" s="19">
        <v>9.142850236633716</v>
      </c>
      <c r="G71" s="19">
        <v>8.345667119633402</v>
      </c>
      <c r="H71" s="19">
        <v>6.595620004121877</v>
      </c>
      <c r="I71" s="19">
        <v>4.963081764282264</v>
      </c>
      <c r="J71" s="19">
        <v>4.315881464768948</v>
      </c>
      <c r="K71" s="19">
        <v>3.6343298563800803</v>
      </c>
      <c r="L71" s="19">
        <v>2.7858751946471525</v>
      </c>
      <c r="M71" s="19">
        <f t="shared" si="3"/>
        <v>6.729365850701332</v>
      </c>
      <c r="N71" s="19">
        <f>((G71-K71)/2)</f>
        <v>2.355668631626661</v>
      </c>
      <c r="O71" s="19"/>
      <c r="P71" s="19"/>
      <c r="Q71" s="19"/>
      <c r="R71" s="19"/>
      <c r="S71" s="18"/>
      <c r="T71" s="18"/>
      <c r="U71" s="18"/>
      <c r="V71" s="18"/>
      <c r="W71" s="18"/>
      <c r="X71" s="18"/>
      <c r="Y71" s="18"/>
      <c r="Z71" s="18"/>
      <c r="AA71" s="18"/>
    </row>
    <row r="72" spans="1:27" ht="12.75">
      <c r="A72" s="19" t="s">
        <v>144</v>
      </c>
      <c r="B72" s="19">
        <v>22.875</v>
      </c>
      <c r="C72" s="19">
        <v>2.745</v>
      </c>
      <c r="D72" s="19">
        <v>0.000767</v>
      </c>
      <c r="E72" s="19">
        <v>0.001111</v>
      </c>
      <c r="F72" s="19">
        <v>0.00167</v>
      </c>
      <c r="G72" s="19">
        <v>0.0029089999999999997</v>
      </c>
      <c r="H72" s="19">
        <v>0.009749</v>
      </c>
      <c r="I72" s="19">
        <v>0.03155</v>
      </c>
      <c r="J72" s="19">
        <v>0.05087</v>
      </c>
      <c r="K72" s="19">
        <v>0.08108</v>
      </c>
      <c r="L72" s="19">
        <v>0.1515</v>
      </c>
      <c r="M72" s="19">
        <f t="shared" si="3"/>
        <v>0.026269999999999998</v>
      </c>
      <c r="N72" s="19"/>
      <c r="O72" s="19"/>
      <c r="P72" s="19">
        <v>12.884200000000002</v>
      </c>
      <c r="Q72" s="19">
        <v>56.54</v>
      </c>
      <c r="R72" s="19">
        <v>30.53</v>
      </c>
      <c r="S72" s="18"/>
      <c r="T72" s="18"/>
      <c r="U72" s="18"/>
      <c r="V72" s="18"/>
      <c r="W72" s="18"/>
      <c r="X72" s="18"/>
      <c r="Y72" s="18"/>
      <c r="Z72" s="18"/>
      <c r="AA72" s="18"/>
    </row>
    <row r="73" spans="1:27" ht="12.75">
      <c r="A73" s="19"/>
      <c r="B73" s="19"/>
      <c r="C73" s="19"/>
      <c r="D73" s="19">
        <v>10.34848580182124</v>
      </c>
      <c r="E73" s="19">
        <v>9.813925467935082</v>
      </c>
      <c r="F73" s="19">
        <v>9.22593618196276</v>
      </c>
      <c r="G73" s="19">
        <v>8.425260988223869</v>
      </c>
      <c r="H73" s="19">
        <v>6.6805300421106395</v>
      </c>
      <c r="I73" s="19">
        <v>4.9862161845669</v>
      </c>
      <c r="J73" s="19">
        <v>4.297041095574183</v>
      </c>
      <c r="K73" s="19">
        <v>3.624510100969913</v>
      </c>
      <c r="L73" s="19">
        <v>2.7226103011891363</v>
      </c>
      <c r="M73" s="19">
        <f t="shared" si="3"/>
        <v>6.761488638768472</v>
      </c>
      <c r="N73" s="19">
        <f>((G73-K73)/2)</f>
        <v>2.4003754436269777</v>
      </c>
      <c r="O73" s="19"/>
      <c r="P73" s="19"/>
      <c r="Q73" s="19"/>
      <c r="R73" s="19"/>
      <c r="S73" s="18"/>
      <c r="T73" s="18"/>
      <c r="U73" s="18"/>
      <c r="V73" s="18"/>
      <c r="W73" s="18"/>
      <c r="X73" s="18"/>
      <c r="Y73" s="18"/>
      <c r="Z73" s="18"/>
      <c r="AA73" s="18"/>
    </row>
    <row r="74" spans="1:27" ht="12.75">
      <c r="A74" s="19" t="s">
        <v>147</v>
      </c>
      <c r="B74" s="19">
        <v>23.458333333333332</v>
      </c>
      <c r="C74" s="19">
        <v>2.815</v>
      </c>
      <c r="D74" s="19">
        <v>0.000742</v>
      </c>
      <c r="E74" s="19">
        <v>0.00105</v>
      </c>
      <c r="F74" s="19">
        <v>0.001532</v>
      </c>
      <c r="G74" s="19">
        <v>0.002545</v>
      </c>
      <c r="H74" s="19">
        <v>0.007162</v>
      </c>
      <c r="I74" s="19">
        <v>0.02046</v>
      </c>
      <c r="J74" s="19">
        <v>0.03365</v>
      </c>
      <c r="K74" s="19">
        <v>0.05122</v>
      </c>
      <c r="L74" s="19">
        <v>0.09256999999999999</v>
      </c>
      <c r="M74" s="19">
        <f t="shared" si="3"/>
        <v>0.017591</v>
      </c>
      <c r="N74" s="19"/>
      <c r="O74" s="19"/>
      <c r="P74" s="19">
        <v>7.852399999999999</v>
      </c>
      <c r="Q74" s="19">
        <v>57.78</v>
      </c>
      <c r="R74" s="19">
        <v>34.33</v>
      </c>
      <c r="S74" s="18"/>
      <c r="T74" s="18"/>
      <c r="U74" s="18"/>
      <c r="V74" s="18"/>
      <c r="W74" s="18"/>
      <c r="X74" s="18"/>
      <c r="Y74" s="18"/>
      <c r="Z74" s="18"/>
      <c r="AA74" s="18"/>
    </row>
    <row r="75" spans="1:27" ht="12.75">
      <c r="A75" s="19"/>
      <c r="B75" s="19"/>
      <c r="C75" s="19"/>
      <c r="D75" s="19">
        <v>10.39629319270337</v>
      </c>
      <c r="E75" s="19">
        <v>9.89539495677069</v>
      </c>
      <c r="F75" s="19">
        <v>9.350367987399217</v>
      </c>
      <c r="G75" s="19">
        <v>8.618118628361117</v>
      </c>
      <c r="H75" s="19">
        <v>7.12542176600365</v>
      </c>
      <c r="I75" s="19">
        <v>5.611050044691483</v>
      </c>
      <c r="J75" s="19">
        <v>4.893249684939133</v>
      </c>
      <c r="K75" s="19">
        <v>4.287148936839344</v>
      </c>
      <c r="L75" s="19">
        <v>3.4333114678192165</v>
      </c>
      <c r="M75" s="19">
        <f t="shared" si="3"/>
        <v>7.1218088361691745</v>
      </c>
      <c r="N75" s="19">
        <f>((G75-K75)/2)</f>
        <v>2.1654848457608864</v>
      </c>
      <c r="O75" s="19"/>
      <c r="P75" s="19"/>
      <c r="Q75" s="19"/>
      <c r="R75" s="19"/>
      <c r="S75" s="18"/>
      <c r="Z75" s="18"/>
      <c r="AA75" s="18"/>
    </row>
    <row r="76" spans="1:18" ht="12.75">
      <c r="A76" s="20" t="s">
        <v>150</v>
      </c>
      <c r="B76" s="20">
        <v>25.375</v>
      </c>
      <c r="C76" s="20">
        <v>3.045</v>
      </c>
      <c r="D76" s="19">
        <v>0.000827</v>
      </c>
      <c r="E76" s="19">
        <v>0.001285</v>
      </c>
      <c r="F76" s="19">
        <v>0.0021190000000000002</v>
      </c>
      <c r="G76" s="19">
        <v>0.004039</v>
      </c>
      <c r="H76" s="19">
        <v>0.02583</v>
      </c>
      <c r="I76" s="19">
        <v>0.08041</v>
      </c>
      <c r="J76" s="19">
        <v>0.1077</v>
      </c>
      <c r="K76" s="19">
        <v>0.1452</v>
      </c>
      <c r="L76" s="19">
        <v>0.2511</v>
      </c>
      <c r="M76" s="19">
        <f t="shared" si="3"/>
        <v>0.0549095</v>
      </c>
      <c r="N76" s="19"/>
      <c r="O76" s="19"/>
      <c r="P76" s="20">
        <v>33.503299999999996</v>
      </c>
      <c r="Q76" s="20">
        <v>41.99</v>
      </c>
      <c r="R76" s="20">
        <v>24.47</v>
      </c>
    </row>
    <row r="77" spans="1:18" ht="12.75">
      <c r="A77" s="20"/>
      <c r="B77" s="20"/>
      <c r="C77" s="20"/>
      <c r="D77" s="19">
        <v>10.239825050152898</v>
      </c>
      <c r="E77" s="19">
        <v>9.604015925242933</v>
      </c>
      <c r="F77" s="19">
        <v>8.882400696952004</v>
      </c>
      <c r="G77" s="19">
        <v>7.951786138621088</v>
      </c>
      <c r="H77" s="19">
        <v>5.274808546318812</v>
      </c>
      <c r="I77" s="19">
        <v>3.6364812598470775</v>
      </c>
      <c r="J77" s="19">
        <v>3.214909845005242</v>
      </c>
      <c r="K77" s="19">
        <v>2.783886641553699</v>
      </c>
      <c r="L77" s="19">
        <v>1.9936660662779495</v>
      </c>
      <c r="M77" s="19">
        <f t="shared" si="3"/>
        <v>6.048655270978623</v>
      </c>
      <c r="N77" s="19">
        <f>((G77-K77)/2)</f>
        <v>2.5839497485336946</v>
      </c>
      <c r="O77" s="19"/>
      <c r="P77" s="20"/>
      <c r="Q77" s="20"/>
      <c r="R77" s="20"/>
    </row>
    <row r="78" spans="1:18" ht="12.75">
      <c r="A78" s="20" t="s">
        <v>153</v>
      </c>
      <c r="B78" s="20">
        <v>28.041666666666668</v>
      </c>
      <c r="C78" s="20">
        <v>3.365</v>
      </c>
      <c r="D78" s="19">
        <v>0.0008</v>
      </c>
      <c r="E78" s="19">
        <v>0.001208</v>
      </c>
      <c r="F78" s="19">
        <v>0.001931</v>
      </c>
      <c r="G78" s="19">
        <v>0.003614</v>
      </c>
      <c r="H78" s="19">
        <v>0.01607</v>
      </c>
      <c r="I78" s="19">
        <v>0.06748</v>
      </c>
      <c r="J78" s="19">
        <v>0.09697</v>
      </c>
      <c r="K78" s="19">
        <v>0.1262</v>
      </c>
      <c r="L78" s="19">
        <v>0.1835</v>
      </c>
      <c r="M78" s="19">
        <f t="shared" si="3"/>
        <v>0.0494505</v>
      </c>
      <c r="N78" s="19"/>
      <c r="O78" s="19"/>
      <c r="P78" s="20">
        <v>26.8127</v>
      </c>
      <c r="Q78" s="20">
        <v>46.94</v>
      </c>
      <c r="R78" s="20">
        <v>26.22</v>
      </c>
    </row>
    <row r="79" spans="1:18" ht="12.75">
      <c r="A79" s="20"/>
      <c r="B79" s="20"/>
      <c r="C79" s="20"/>
      <c r="D79" s="19">
        <v>10.287712379549449</v>
      </c>
      <c r="E79" s="19">
        <v>9.693163829999095</v>
      </c>
      <c r="F79" s="19">
        <v>9.016436120373525</v>
      </c>
      <c r="G79" s="19">
        <v>8.112187778459575</v>
      </c>
      <c r="H79" s="19">
        <v>5.959486260761719</v>
      </c>
      <c r="I79" s="19">
        <v>3.889396216149246</v>
      </c>
      <c r="J79" s="19">
        <v>3.3663177058308578</v>
      </c>
      <c r="K79" s="19">
        <v>2.9862161845669</v>
      </c>
      <c r="L79" s="19">
        <v>2.446148031818874</v>
      </c>
      <c r="M79" s="19">
        <f t="shared" si="3"/>
        <v>6.191376913102191</v>
      </c>
      <c r="N79" s="19">
        <f>((G79-K79)/2)</f>
        <v>2.562985796946337</v>
      </c>
      <c r="O79" s="19"/>
      <c r="P79" s="20"/>
      <c r="Q79" s="20"/>
      <c r="R79" s="20"/>
    </row>
    <row r="80" spans="1:18" ht="12.75">
      <c r="A80" s="20" t="s">
        <v>156</v>
      </c>
      <c r="B80" s="20">
        <v>28.625</v>
      </c>
      <c r="C80" s="20">
        <v>3.435</v>
      </c>
      <c r="D80" s="19">
        <v>0.000809</v>
      </c>
      <c r="E80" s="19">
        <v>0.001213</v>
      </c>
      <c r="F80" s="19">
        <v>0.001902</v>
      </c>
      <c r="G80" s="19">
        <v>0.003446</v>
      </c>
      <c r="H80" s="19">
        <v>0.01283</v>
      </c>
      <c r="I80" s="19">
        <v>0.0428</v>
      </c>
      <c r="J80" s="19">
        <v>0.06405</v>
      </c>
      <c r="K80" s="19">
        <v>0.08636</v>
      </c>
      <c r="L80" s="19">
        <v>0.1224</v>
      </c>
      <c r="M80" s="19">
        <f t="shared" si="3"/>
        <v>0.032976</v>
      </c>
      <c r="N80" s="19"/>
      <c r="O80" s="19"/>
      <c r="P80" s="20">
        <v>16.55523</v>
      </c>
      <c r="Q80" s="20">
        <v>56.39</v>
      </c>
      <c r="R80" s="20">
        <v>27.15</v>
      </c>
    </row>
    <row r="81" spans="1:18" ht="12.75">
      <c r="A81" s="20"/>
      <c r="B81" s="20"/>
      <c r="C81" s="20"/>
      <c r="D81" s="19">
        <v>10.271572676894197</v>
      </c>
      <c r="E81" s="19">
        <v>9.687204734203664</v>
      </c>
      <c r="F81" s="19">
        <v>9.038267038463612</v>
      </c>
      <c r="G81" s="19">
        <v>8.180861583099226</v>
      </c>
      <c r="H81" s="19">
        <v>6.28433501934713</v>
      </c>
      <c r="I81" s="19">
        <v>4.546245393148303</v>
      </c>
      <c r="J81" s="19">
        <v>3.9646576192078027</v>
      </c>
      <c r="K81" s="19">
        <v>3.533492946414307</v>
      </c>
      <c r="L81" s="19">
        <v>3.0303245368567975</v>
      </c>
      <c r="M81" s="19">
        <f t="shared" si="3"/>
        <v>6.501462328835707</v>
      </c>
      <c r="N81" s="19">
        <f>((G81-K81)/2)</f>
        <v>2.3236843183424596</v>
      </c>
      <c r="O81" s="19"/>
      <c r="P81" s="20"/>
      <c r="Q81" s="20"/>
      <c r="R81" s="20"/>
    </row>
    <row r="82" spans="1:18" ht="12.75">
      <c r="A82" s="20" t="s">
        <v>159</v>
      </c>
      <c r="B82" s="20">
        <v>30.791666666666668</v>
      </c>
      <c r="C82" s="20">
        <v>3.695</v>
      </c>
      <c r="D82" s="19">
        <v>0.000763</v>
      </c>
      <c r="E82" s="19">
        <v>0.0011060000000000002</v>
      </c>
      <c r="F82" s="19">
        <v>0.001669</v>
      </c>
      <c r="G82" s="19">
        <v>0.002961</v>
      </c>
      <c r="H82" s="19">
        <v>0.01114</v>
      </c>
      <c r="I82" s="19">
        <v>0.04176</v>
      </c>
      <c r="J82" s="19">
        <v>0.06361</v>
      </c>
      <c r="K82" s="19">
        <v>0.09126</v>
      </c>
      <c r="L82" s="19">
        <v>0.155</v>
      </c>
      <c r="M82" s="19">
        <f t="shared" si="3"/>
        <v>0.0326395</v>
      </c>
      <c r="N82" s="19"/>
      <c r="O82" s="19"/>
      <c r="P82" s="20">
        <v>16.3579</v>
      </c>
      <c r="Q82" s="20">
        <v>53.7</v>
      </c>
      <c r="R82" s="20">
        <v>29.89</v>
      </c>
    </row>
    <row r="83" spans="1:18" ht="12.75">
      <c r="A83" s="20"/>
      <c r="B83" s="20"/>
      <c r="C83" s="20"/>
      <c r="D83" s="19">
        <v>10.356029322489643</v>
      </c>
      <c r="E83" s="19">
        <v>9.820432899089468</v>
      </c>
      <c r="F83" s="19">
        <v>9.226800329961575</v>
      </c>
      <c r="G83" s="19">
        <v>8.39969979414662</v>
      </c>
      <c r="H83" s="19">
        <v>6.48810695709678</v>
      </c>
      <c r="I83" s="19">
        <v>4.581734477866927</v>
      </c>
      <c r="J83" s="19">
        <v>3.9746026032535604</v>
      </c>
      <c r="K83" s="19">
        <v>3.453873535991159</v>
      </c>
      <c r="L83" s="19">
        <v>2.6896598793878495</v>
      </c>
      <c r="M83" s="19">
        <f t="shared" si="3"/>
        <v>6.600701466607568</v>
      </c>
      <c r="N83" s="19">
        <f>((G83-K83)/2)</f>
        <v>2.472913129077731</v>
      </c>
      <c r="O83" s="19"/>
      <c r="P83" s="20"/>
      <c r="Q83" s="20"/>
      <c r="R83" s="20"/>
    </row>
    <row r="84" spans="1:18" ht="12.75">
      <c r="A84" s="20" t="s">
        <v>162</v>
      </c>
      <c r="B84" s="20">
        <v>31.875</v>
      </c>
      <c r="C84" s="20">
        <v>3.825</v>
      </c>
      <c r="D84" s="19">
        <v>0.000855</v>
      </c>
      <c r="E84" s="19">
        <v>0.001331</v>
      </c>
      <c r="F84" s="19">
        <v>0.002168</v>
      </c>
      <c r="G84" s="19">
        <v>0.004056</v>
      </c>
      <c r="H84" s="19">
        <v>0.01806</v>
      </c>
      <c r="I84" s="19">
        <v>0.06201</v>
      </c>
      <c r="J84" s="19">
        <v>0.08535</v>
      </c>
      <c r="K84" s="19">
        <v>0.1095</v>
      </c>
      <c r="L84" s="19">
        <v>0.155</v>
      </c>
      <c r="M84" s="19">
        <f t="shared" si="3"/>
        <v>0.043759</v>
      </c>
      <c r="N84" s="19"/>
      <c r="O84" s="19"/>
      <c r="P84" s="20">
        <v>24.765</v>
      </c>
      <c r="Q84" s="20">
        <v>50.83</v>
      </c>
      <c r="R84" s="20">
        <v>24.39</v>
      </c>
    </row>
    <row r="85" spans="1:18" ht="12.75">
      <c r="A85" s="20"/>
      <c r="B85" s="20"/>
      <c r="C85" s="20"/>
      <c r="D85" s="19">
        <v>10.191787959550915</v>
      </c>
      <c r="E85" s="19">
        <v>9.553273713412283</v>
      </c>
      <c r="F85" s="19">
        <v>8.849419527970303</v>
      </c>
      <c r="G85" s="19">
        <v>7.9457266323208335</v>
      </c>
      <c r="H85" s="19">
        <v>5.791058296955954</v>
      </c>
      <c r="I85" s="19">
        <v>4.011355300290208</v>
      </c>
      <c r="J85" s="19">
        <v>3.550465036521712</v>
      </c>
      <c r="K85" s="19">
        <v>3.1909972250609138</v>
      </c>
      <c r="L85" s="19">
        <v>2.6896598793878495</v>
      </c>
      <c r="M85" s="19">
        <f t="shared" si="3"/>
        <v>6.199942282246008</v>
      </c>
      <c r="N85" s="19">
        <f>((G85-K85)/2)</f>
        <v>2.3773647036299597</v>
      </c>
      <c r="O85" s="19"/>
      <c r="P85" s="20"/>
      <c r="Q85" s="20"/>
      <c r="R85" s="20"/>
    </row>
    <row r="86" spans="1:18" ht="12.75">
      <c r="A86" s="20" t="s">
        <v>165</v>
      </c>
      <c r="B86" s="20">
        <v>32.791666666666664</v>
      </c>
      <c r="C86" s="20">
        <v>3.935</v>
      </c>
      <c r="D86" s="19">
        <v>0.000751</v>
      </c>
      <c r="E86" s="19">
        <v>0.001075</v>
      </c>
      <c r="F86" s="19">
        <v>0.001593</v>
      </c>
      <c r="G86" s="19">
        <v>0.0027440000000000003</v>
      </c>
      <c r="H86" s="19">
        <v>0.00922</v>
      </c>
      <c r="I86" s="19">
        <v>0.03463</v>
      </c>
      <c r="J86" s="19">
        <v>0.0604</v>
      </c>
      <c r="K86" s="19">
        <v>0.1094</v>
      </c>
      <c r="L86" s="19">
        <v>0.1972</v>
      </c>
      <c r="M86" s="19">
        <f t="shared" si="3"/>
        <v>0.0309965</v>
      </c>
      <c r="N86" s="19"/>
      <c r="O86" s="19"/>
      <c r="P86" s="20">
        <v>15.546800000000001</v>
      </c>
      <c r="Q86" s="20">
        <v>52.7</v>
      </c>
      <c r="R86" s="20">
        <v>31.84</v>
      </c>
    </row>
    <row r="87" spans="1:18" ht="12.75">
      <c r="A87" s="20"/>
      <c r="B87" s="20"/>
      <c r="C87" s="20"/>
      <c r="D87" s="19">
        <v>10.378899471809902</v>
      </c>
      <c r="E87" s="19">
        <v>9.86144762484735</v>
      </c>
      <c r="F87" s="19">
        <v>9.294038017798865</v>
      </c>
      <c r="G87" s="19">
        <v>8.509503803151361</v>
      </c>
      <c r="H87" s="19">
        <v>6.761017534007474</v>
      </c>
      <c r="I87" s="19">
        <v>4.851833802239583</v>
      </c>
      <c r="J87" s="19">
        <v>4.04930764022437</v>
      </c>
      <c r="K87" s="19">
        <v>3.1923153567568927</v>
      </c>
      <c r="L87" s="19">
        <v>2.342268543171538</v>
      </c>
      <c r="M87" s="19">
        <f t="shared" si="3"/>
        <v>6.671672829011618</v>
      </c>
      <c r="N87" s="19">
        <f>((G87-K87)/2)</f>
        <v>2.658594223197234</v>
      </c>
      <c r="O87" s="19"/>
      <c r="P87" s="20"/>
      <c r="Q87" s="20"/>
      <c r="R87" s="20"/>
    </row>
    <row r="88" spans="1:18" ht="12.75">
      <c r="A88" s="20" t="s">
        <v>168</v>
      </c>
      <c r="B88" s="20">
        <v>33.791666666666664</v>
      </c>
      <c r="C88" s="20">
        <v>4.055</v>
      </c>
      <c r="D88" s="19">
        <v>0.00084</v>
      </c>
      <c r="E88" s="19">
        <v>0.001287</v>
      </c>
      <c r="F88" s="19">
        <v>0.002065</v>
      </c>
      <c r="G88" s="19">
        <v>0.003854</v>
      </c>
      <c r="H88" s="19">
        <v>0.01521</v>
      </c>
      <c r="I88" s="19">
        <v>0.04585</v>
      </c>
      <c r="J88" s="19">
        <v>0.06206</v>
      </c>
      <c r="K88" s="19">
        <v>0.07999</v>
      </c>
      <c r="L88" s="19">
        <v>0.1158</v>
      </c>
      <c r="M88" s="19">
        <f t="shared" si="3"/>
        <v>0.0320625</v>
      </c>
      <c r="N88" s="19"/>
      <c r="O88" s="19"/>
      <c r="P88" s="20">
        <v>15.798169999999999</v>
      </c>
      <c r="Q88" s="20">
        <v>58.95</v>
      </c>
      <c r="R88" s="20">
        <v>25.19</v>
      </c>
    </row>
    <row r="89" spans="1:18" ht="12.75">
      <c r="A89" s="20"/>
      <c r="B89" s="20"/>
      <c r="C89" s="20"/>
      <c r="D89" s="19">
        <v>10.21732305165805</v>
      </c>
      <c r="E89" s="19">
        <v>9.601772231103473</v>
      </c>
      <c r="F89" s="19">
        <v>8.919642503017366</v>
      </c>
      <c r="G89" s="19">
        <v>8.019427713028454</v>
      </c>
      <c r="H89" s="19">
        <v>6.038836036712316</v>
      </c>
      <c r="I89" s="19">
        <v>4.446934455954395</v>
      </c>
      <c r="J89" s="19">
        <v>4.010192492908093</v>
      </c>
      <c r="K89" s="19">
        <v>3.64403653792683</v>
      </c>
      <c r="L89" s="19">
        <v>3.110292841560213</v>
      </c>
      <c r="M89" s="19">
        <f t="shared" si="3"/>
        <v>6.4649174979627295</v>
      </c>
      <c r="N89" s="19">
        <f>((G89-K89)/2)</f>
        <v>2.187695587550812</v>
      </c>
      <c r="O89" s="19"/>
      <c r="P89" s="20"/>
      <c r="Q89" s="20"/>
      <c r="R89" s="20"/>
    </row>
    <row r="90" spans="1:18" ht="12.75">
      <c r="A90" s="20" t="s">
        <v>171</v>
      </c>
      <c r="B90" s="20">
        <v>34.875</v>
      </c>
      <c r="C90" s="20">
        <v>4.185</v>
      </c>
      <c r="D90" s="19">
        <v>0.000923</v>
      </c>
      <c r="E90" s="19">
        <v>0.001525</v>
      </c>
      <c r="F90" s="19">
        <v>0.002638</v>
      </c>
      <c r="G90" s="19">
        <v>0.005197</v>
      </c>
      <c r="H90" s="19">
        <v>0.02866</v>
      </c>
      <c r="I90" s="19">
        <v>0.06347</v>
      </c>
      <c r="J90" s="19">
        <v>0.0817</v>
      </c>
      <c r="K90" s="19">
        <v>0.105</v>
      </c>
      <c r="L90" s="19">
        <v>0.1581</v>
      </c>
      <c r="M90" s="19">
        <f t="shared" si="3"/>
        <v>0.042169</v>
      </c>
      <c r="N90" s="19"/>
      <c r="O90" s="19"/>
      <c r="P90" s="20">
        <v>25.6442</v>
      </c>
      <c r="Q90" s="20">
        <v>53.38</v>
      </c>
      <c r="R90" s="20">
        <v>20.96</v>
      </c>
    </row>
    <row r="91" spans="1:18" ht="12.75">
      <c r="A91" s="20"/>
      <c r="B91" s="20"/>
      <c r="C91" s="20"/>
      <c r="D91" s="19">
        <v>10.0813817316784</v>
      </c>
      <c r="E91" s="19">
        <v>9.356975041986564</v>
      </c>
      <c r="F91" s="19">
        <v>8.566339720072628</v>
      </c>
      <c r="G91" s="19">
        <v>7.588105225656272</v>
      </c>
      <c r="H91" s="19">
        <v>5.124817580174666</v>
      </c>
      <c r="I91" s="19">
        <v>3.977781347154032</v>
      </c>
      <c r="J91" s="19">
        <v>3.6135201114037665</v>
      </c>
      <c r="K91" s="19">
        <v>3.2515387669959646</v>
      </c>
      <c r="L91" s="19">
        <v>2.6610907271910786</v>
      </c>
      <c r="M91" s="19">
        <f t="shared" si="3"/>
        <v>6.089929915738198</v>
      </c>
      <c r="N91" s="19">
        <f>((G91-K91)/2)</f>
        <v>2.1682832293301537</v>
      </c>
      <c r="O91" s="19"/>
      <c r="P91" s="20"/>
      <c r="Q91" s="20"/>
      <c r="R91" s="20"/>
    </row>
    <row r="92" spans="1:18" ht="12.75">
      <c r="A92" s="20" t="s">
        <v>174</v>
      </c>
      <c r="B92" s="20">
        <v>35.708333333333336</v>
      </c>
      <c r="C92" s="20">
        <v>4.285</v>
      </c>
      <c r="D92" s="19">
        <v>0.001049</v>
      </c>
      <c r="E92" s="19">
        <v>0.001922</v>
      </c>
      <c r="F92" s="19">
        <v>0.003634</v>
      </c>
      <c r="G92" s="19">
        <v>0.007984</v>
      </c>
      <c r="H92" s="19">
        <v>0.04215</v>
      </c>
      <c r="I92" s="19">
        <v>0.07244</v>
      </c>
      <c r="J92" s="19">
        <v>0.08856999999999998</v>
      </c>
      <c r="K92" s="19">
        <v>0.1071</v>
      </c>
      <c r="L92" s="19">
        <v>0.1453</v>
      </c>
      <c r="M92" s="19">
        <f t="shared" si="3"/>
        <v>0.04610199999999999</v>
      </c>
      <c r="N92" s="19"/>
      <c r="O92" s="19"/>
      <c r="P92" s="20">
        <v>32.56100000000001</v>
      </c>
      <c r="Q92" s="20">
        <v>50.68</v>
      </c>
      <c r="R92" s="20">
        <v>16.76</v>
      </c>
    </row>
    <row r="93" spans="1:18" ht="12.75">
      <c r="A93" s="20"/>
      <c r="B93" s="20"/>
      <c r="C93" s="20"/>
      <c r="D93" s="19">
        <v>9.896769606746906</v>
      </c>
      <c r="E93" s="19">
        <v>9.023175948550424</v>
      </c>
      <c r="F93" s="19">
        <v>8.10422586509006</v>
      </c>
      <c r="G93" s="19">
        <v>6.968672563986914</v>
      </c>
      <c r="H93" s="19">
        <v>4.568323558607368</v>
      </c>
      <c r="I93" s="19">
        <v>3.7870696434866438</v>
      </c>
      <c r="J93" s="19">
        <v>3.4970380709079643</v>
      </c>
      <c r="K93" s="19">
        <v>3.2229696147991937</v>
      </c>
      <c r="L93" s="19">
        <v>2.782893391916608</v>
      </c>
      <c r="M93" s="19">
        <f t="shared" si="3"/>
        <v>5.800631967999012</v>
      </c>
      <c r="N93" s="19">
        <f>((G93-K93)/2)</f>
        <v>1.87285147459386</v>
      </c>
      <c r="O93" s="19"/>
      <c r="P93" s="20"/>
      <c r="Q93" s="20"/>
      <c r="R93" s="20"/>
    </row>
    <row r="94" spans="1:18" ht="12.75">
      <c r="A94" s="20" t="s">
        <v>177</v>
      </c>
      <c r="B94" s="20">
        <v>36.791666666666664</v>
      </c>
      <c r="C94" s="20">
        <v>4.415</v>
      </c>
      <c r="D94" s="19">
        <v>0.0008179999999999999</v>
      </c>
      <c r="E94" s="19">
        <v>0.001217</v>
      </c>
      <c r="F94" s="19">
        <v>0.001849</v>
      </c>
      <c r="G94" s="19">
        <v>0.0031509999999999997</v>
      </c>
      <c r="H94" s="19">
        <v>0.01033</v>
      </c>
      <c r="I94" s="19">
        <v>0.03206</v>
      </c>
      <c r="J94" s="19">
        <v>0.04665</v>
      </c>
      <c r="K94" s="19">
        <v>0.06359</v>
      </c>
      <c r="L94" s="19">
        <v>0.115</v>
      </c>
      <c r="M94" s="19">
        <f t="shared" si="3"/>
        <v>0.0242495</v>
      </c>
      <c r="N94" s="19"/>
      <c r="O94" s="19"/>
      <c r="P94" s="20">
        <v>10.2838</v>
      </c>
      <c r="Q94" s="20">
        <v>60.46</v>
      </c>
      <c r="R94" s="20">
        <v>29.21</v>
      </c>
    </row>
    <row r="95" spans="1:18" ht="12.75">
      <c r="A95" s="20"/>
      <c r="B95" s="20"/>
      <c r="C95" s="20"/>
      <c r="D95" s="19">
        <v>10.255611536382425</v>
      </c>
      <c r="E95" s="19">
        <v>9.682455116610447</v>
      </c>
      <c r="F95" s="19">
        <v>9.079039059919978</v>
      </c>
      <c r="G95" s="19">
        <v>8.309974530306635</v>
      </c>
      <c r="H95" s="19">
        <v>6.597015935571752</v>
      </c>
      <c r="I95" s="19">
        <v>4.963081764282264</v>
      </c>
      <c r="J95" s="19">
        <v>4.421979108697691</v>
      </c>
      <c r="K95" s="19">
        <v>3.9750562809431136</v>
      </c>
      <c r="L95" s="19">
        <v>3.120294233717712</v>
      </c>
      <c r="M95" s="19">
        <f t="shared" si="3"/>
        <v>6.750509084308835</v>
      </c>
      <c r="N95" s="19">
        <f>((G95-K95)/2)</f>
        <v>2.1674591246817605</v>
      </c>
      <c r="O95" s="19"/>
      <c r="P95" s="20"/>
      <c r="Q95" s="20"/>
      <c r="R95" s="20"/>
    </row>
    <row r="96" spans="1:25" ht="12.75">
      <c r="A96" s="19" t="s">
        <v>198</v>
      </c>
      <c r="B96" s="19">
        <v>37.875</v>
      </c>
      <c r="C96" s="19">
        <v>4.545</v>
      </c>
      <c r="D96" s="19">
        <v>0.000993</v>
      </c>
      <c r="E96" s="19">
        <v>0.001747</v>
      </c>
      <c r="F96" s="19">
        <v>0.003231</v>
      </c>
      <c r="G96" s="19">
        <v>0.006861</v>
      </c>
      <c r="H96" s="19">
        <v>0.03145</v>
      </c>
      <c r="I96" s="19">
        <v>0.06206</v>
      </c>
      <c r="J96" s="19">
        <v>0.08261</v>
      </c>
      <c r="K96" s="19">
        <v>0.1124</v>
      </c>
      <c r="L96" s="19">
        <v>0.217</v>
      </c>
      <c r="M96" s="19">
        <f t="shared" si="3"/>
        <v>0.0429205</v>
      </c>
      <c r="N96" s="19"/>
      <c r="O96" s="19" t="s">
        <v>196</v>
      </c>
      <c r="P96" s="19">
        <v>24.7375</v>
      </c>
      <c r="Q96" s="19">
        <v>57.22</v>
      </c>
      <c r="R96" s="19">
        <v>18.09</v>
      </c>
      <c r="S96" s="18"/>
      <c r="T96" s="18"/>
      <c r="U96" s="18"/>
      <c r="V96" s="18"/>
      <c r="W96" s="18"/>
      <c r="X96" s="18"/>
      <c r="Y96" s="18"/>
    </row>
    <row r="97" spans="1:27" ht="12.75">
      <c r="A97" s="19"/>
      <c r="B97" s="19"/>
      <c r="C97" s="19"/>
      <c r="D97" s="19">
        <v>9.9759186617958</v>
      </c>
      <c r="E97" s="19">
        <v>9.160904676407414</v>
      </c>
      <c r="F97" s="19">
        <v>8.27380353405881</v>
      </c>
      <c r="G97" s="19">
        <v>7.187365418191345</v>
      </c>
      <c r="H97" s="19">
        <v>4.99079617267016</v>
      </c>
      <c r="I97" s="19">
        <v>4.010192492908093</v>
      </c>
      <c r="J97" s="19">
        <v>3.597539758285243</v>
      </c>
      <c r="K97" s="19">
        <v>3.1532860593285235</v>
      </c>
      <c r="L97" s="19">
        <v>2.204233052217608</v>
      </c>
      <c r="M97" s="19">
        <f t="shared" si="3"/>
        <v>5.935671646172027</v>
      </c>
      <c r="N97" s="19">
        <f>((G97-K97)/2)</f>
        <v>2.017039679431411</v>
      </c>
      <c r="O97" s="19" t="s">
        <v>197</v>
      </c>
      <c r="P97" s="19"/>
      <c r="Q97" s="19"/>
      <c r="R97" s="19"/>
      <c r="S97" s="18"/>
      <c r="Z97" s="18"/>
      <c r="AA97" s="18"/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J1">
      <selection activeCell="O25" sqref="O25:Q25"/>
    </sheetView>
  </sheetViews>
  <sheetFormatPr defaultColWidth="9.140625" defaultRowHeight="12.75"/>
  <cols>
    <col min="1" max="1" width="8.00390625" style="2" bestFit="1" customWidth="1"/>
    <col min="2" max="2" width="10.00390625" style="2" bestFit="1" customWidth="1"/>
    <col min="3" max="4" width="9.28125" style="2" bestFit="1" customWidth="1"/>
    <col min="5" max="5" width="10.57421875" style="2" bestFit="1" customWidth="1"/>
    <col min="6" max="6" width="0.85546875" style="2" customWidth="1"/>
    <col min="7" max="8" width="5.00390625" style="2" bestFit="1" customWidth="1"/>
    <col min="9" max="9" width="5.28125" style="2" bestFit="1" customWidth="1"/>
    <col min="10" max="10" width="4.57421875" style="2" bestFit="1" customWidth="1"/>
    <col min="11" max="11" width="6.28125" style="2" bestFit="1" customWidth="1"/>
    <col min="12" max="14" width="0.85546875" style="2" customWidth="1"/>
    <col min="15" max="15" width="11.57421875" style="2" bestFit="1" customWidth="1"/>
    <col min="16" max="16" width="6.421875" style="2" bestFit="1" customWidth="1"/>
    <col min="17" max="17" width="5.00390625" style="2" bestFit="1" customWidth="1"/>
    <col min="18" max="18" width="4.8515625" style="2" bestFit="1" customWidth="1"/>
    <col min="19" max="19" width="0.85546875" style="2" customWidth="1"/>
    <col min="20" max="20" width="4.8515625" style="2" bestFit="1" customWidth="1"/>
    <col min="21" max="21" width="5.57421875" style="2" bestFit="1" customWidth="1"/>
    <col min="22" max="22" width="5.00390625" style="2" bestFit="1" customWidth="1"/>
    <col min="23" max="23" width="4.8515625" style="2" bestFit="1" customWidth="1"/>
    <col min="24" max="25" width="4.7109375" style="2" bestFit="1" customWidth="1"/>
    <col min="26" max="26" width="4.57421875" style="2" bestFit="1" customWidth="1"/>
    <col min="27" max="28" width="4.8515625" style="2" bestFit="1" customWidth="1"/>
    <col min="29" max="29" width="4.7109375" style="2" bestFit="1" customWidth="1"/>
    <col min="30" max="30" width="7.00390625" style="2" bestFit="1" customWidth="1"/>
    <col min="31" max="31" width="11.140625" style="2" bestFit="1" customWidth="1"/>
    <col min="32" max="16384" width="9.140625" style="2" customWidth="1"/>
  </cols>
  <sheetData>
    <row r="1" spans="1:2" ht="8.25">
      <c r="A1" s="2" t="s">
        <v>0</v>
      </c>
      <c r="B1" s="2">
        <v>37362.580555555556</v>
      </c>
    </row>
    <row r="2" spans="1:5" ht="8.25">
      <c r="A2" s="2" t="s">
        <v>1</v>
      </c>
      <c r="B2" s="2" t="s">
        <v>152</v>
      </c>
      <c r="C2" s="2" t="s">
        <v>36</v>
      </c>
      <c r="D2" s="2" t="s">
        <v>37</v>
      </c>
      <c r="E2" s="2" t="s">
        <v>38</v>
      </c>
    </row>
    <row r="3" spans="1:6" ht="8.25">
      <c r="A3" s="2" t="s">
        <v>3</v>
      </c>
      <c r="B3" s="2" t="s">
        <v>153</v>
      </c>
      <c r="C3" s="2">
        <f>AVERAGE(E3:F3)</f>
        <v>28.041666666666668</v>
      </c>
      <c r="D3" s="2">
        <f>CONVERT(C3,"ft","m")</f>
        <v>8.5471</v>
      </c>
      <c r="E3" s="2">
        <f>CONVERT(VALUE(LEFT(B4,3)),"in","ft")</f>
        <v>27.916666666666668</v>
      </c>
      <c r="F3" s="2">
        <f>CONVERT(VALUE(RIGHT(B4,3)),"in","ft")</f>
        <v>28.166666666666668</v>
      </c>
    </row>
    <row r="4" spans="1:2" ht="8.25">
      <c r="A4" s="2" t="s">
        <v>5</v>
      </c>
      <c r="B4" s="2" t="s">
        <v>154</v>
      </c>
    </row>
    <row r="5" ht="8.25">
      <c r="A5" s="2" t="s">
        <v>7</v>
      </c>
    </row>
    <row r="6" ht="9" thickBot="1"/>
    <row r="7" spans="1:21" ht="9" thickTop="1">
      <c r="A7" s="3" t="s">
        <v>18</v>
      </c>
      <c r="B7" s="4" t="s">
        <v>26</v>
      </c>
      <c r="C7" s="4" t="s">
        <v>20</v>
      </c>
      <c r="D7" s="4" t="s">
        <v>21</v>
      </c>
      <c r="E7" s="4" t="s">
        <v>22</v>
      </c>
      <c r="F7" s="4"/>
      <c r="G7" s="4"/>
      <c r="H7" s="4"/>
      <c r="I7" s="4"/>
      <c r="J7" s="4"/>
      <c r="K7" s="5"/>
      <c r="T7" s="2" t="s">
        <v>24</v>
      </c>
      <c r="U7" s="2" t="s">
        <v>33</v>
      </c>
    </row>
    <row r="8" spans="1:23" ht="8.25">
      <c r="A8" s="6" t="s">
        <v>23</v>
      </c>
      <c r="B8" s="7"/>
      <c r="C8" s="7" t="s">
        <v>24</v>
      </c>
      <c r="D8" s="7" t="s">
        <v>24</v>
      </c>
      <c r="E8" s="7" t="s">
        <v>24</v>
      </c>
      <c r="F8" s="7"/>
      <c r="G8" s="7"/>
      <c r="H8" s="7"/>
      <c r="I8" s="7"/>
      <c r="J8" s="7"/>
      <c r="K8" s="8"/>
      <c r="Q8" s="2" t="s">
        <v>27</v>
      </c>
      <c r="R8" s="2" t="s">
        <v>28</v>
      </c>
      <c r="T8" s="2" t="s">
        <v>25</v>
      </c>
      <c r="U8" s="2" t="s">
        <v>34</v>
      </c>
      <c r="V8" s="2" t="s">
        <v>27</v>
      </c>
      <c r="W8" s="2" t="s">
        <v>28</v>
      </c>
    </row>
    <row r="9" spans="1:21" ht="8.25">
      <c r="A9" s="6"/>
      <c r="B9" s="7"/>
      <c r="C9" s="7" t="s">
        <v>25</v>
      </c>
      <c r="D9" s="7" t="s">
        <v>29</v>
      </c>
      <c r="E9" s="7" t="s">
        <v>25</v>
      </c>
      <c r="F9" s="7"/>
      <c r="G9" s="7" t="s">
        <v>27</v>
      </c>
      <c r="H9" s="7" t="s">
        <v>28</v>
      </c>
      <c r="I9" s="7" t="s">
        <v>39</v>
      </c>
      <c r="J9" s="7" t="s">
        <v>40</v>
      </c>
      <c r="K9" s="8" t="s">
        <v>41</v>
      </c>
      <c r="O9" s="2" t="s">
        <v>8</v>
      </c>
      <c r="P9" s="2">
        <v>0.375</v>
      </c>
      <c r="Q9" s="2">
        <f>CONVERT(P9,"um","mm")</f>
        <v>0.000375</v>
      </c>
      <c r="R9" s="2">
        <f>-LOG(Q9/1,2)</f>
        <v>11.380821783940931</v>
      </c>
      <c r="U9" s="2" t="s">
        <v>35</v>
      </c>
    </row>
    <row r="10" spans="1:23" ht="8.25">
      <c r="A10" s="11">
        <v>0</v>
      </c>
      <c r="B10" s="12">
        <v>1400</v>
      </c>
      <c r="C10" s="7">
        <v>0</v>
      </c>
      <c r="D10" s="7">
        <v>100</v>
      </c>
      <c r="E10" s="7">
        <v>0</v>
      </c>
      <c r="F10" s="7"/>
      <c r="G10" s="7">
        <f>CONVERT(A10,"um","mm")</f>
        <v>0</v>
      </c>
      <c r="H10" s="7" t="e">
        <f>-LOG(G10,2)</f>
        <v>#NUM!</v>
      </c>
      <c r="I10" s="7">
        <v>100</v>
      </c>
      <c r="J10" s="7"/>
      <c r="K10" s="8"/>
      <c r="O10" s="2" t="s">
        <v>9</v>
      </c>
      <c r="P10" s="2">
        <v>2000</v>
      </c>
      <c r="Q10" s="2">
        <f>CONVERT(P10,"um","mm")</f>
        <v>2</v>
      </c>
      <c r="R10" s="2">
        <f aca="true" t="shared" si="0" ref="R10:R16">-LOG(Q10/1,2)</f>
        <v>-1</v>
      </c>
      <c r="T10" s="2">
        <v>5</v>
      </c>
      <c r="U10" s="2">
        <v>0.8</v>
      </c>
      <c r="V10" s="2">
        <f>CONVERT(U10,"um","mm")</f>
        <v>0.0008</v>
      </c>
      <c r="W10" s="2">
        <f>-LOG(V10/1,2)</f>
        <v>10.287712379549449</v>
      </c>
    </row>
    <row r="11" spans="1:23" ht="8.25">
      <c r="A11" s="11">
        <v>0.12</v>
      </c>
      <c r="B11" s="12">
        <v>1300</v>
      </c>
      <c r="C11" s="7">
        <v>0</v>
      </c>
      <c r="D11" s="7">
        <v>100</v>
      </c>
      <c r="E11" s="7">
        <v>0</v>
      </c>
      <c r="F11" s="7"/>
      <c r="G11" s="7">
        <f>CONVERT(A11,"um","mm")</f>
        <v>0.00012</v>
      </c>
      <c r="H11" s="7">
        <f aca="true" t="shared" si="1" ref="H11:H44">-LOG(G11,2)</f>
        <v>13.024677973715656</v>
      </c>
      <c r="I11" s="7">
        <v>100</v>
      </c>
      <c r="J11" s="7">
        <v>13</v>
      </c>
      <c r="K11" s="8">
        <v>0</v>
      </c>
      <c r="O11" s="2" t="s">
        <v>10</v>
      </c>
      <c r="P11" s="2">
        <v>100</v>
      </c>
      <c r="Q11" s="2">
        <f>CONVERT(P11,"um","mm")</f>
        <v>0.1</v>
      </c>
      <c r="R11" s="2">
        <f t="shared" si="0"/>
        <v>3.321928094887362</v>
      </c>
      <c r="T11" s="2">
        <v>10</v>
      </c>
      <c r="U11" s="2">
        <v>1.208</v>
      </c>
      <c r="V11" s="2">
        <f>CONVERT(U11,"um","mm")</f>
        <v>0.001208</v>
      </c>
      <c r="W11" s="2">
        <f aca="true" t="shared" si="2" ref="W11:W18">-LOG(V11/1,2)</f>
        <v>9.693163829999095</v>
      </c>
    </row>
    <row r="12" spans="1:23" ht="8.25">
      <c r="A12" s="11">
        <v>0.24</v>
      </c>
      <c r="B12" s="12">
        <v>1200</v>
      </c>
      <c r="C12" s="7">
        <v>0</v>
      </c>
      <c r="D12" s="7">
        <v>100</v>
      </c>
      <c r="E12" s="7">
        <v>0.78</v>
      </c>
      <c r="F12" s="7"/>
      <c r="G12" s="7">
        <f>CONVERT(A12,"um","mm")</f>
        <v>0.00024</v>
      </c>
      <c r="H12" s="7">
        <f t="shared" si="1"/>
        <v>12.024677973715656</v>
      </c>
      <c r="I12" s="7">
        <v>100</v>
      </c>
      <c r="J12" s="7">
        <v>12</v>
      </c>
      <c r="K12" s="8">
        <v>0.78</v>
      </c>
      <c r="O12" s="2" t="s">
        <v>11</v>
      </c>
      <c r="P12" s="2">
        <v>55.32</v>
      </c>
      <c r="Q12" s="2">
        <f>CONVERT(P12,"um","mm")</f>
        <v>0.05532</v>
      </c>
      <c r="R12" s="2">
        <f t="shared" si="0"/>
        <v>4.1760550332863176</v>
      </c>
      <c r="T12" s="2">
        <v>16</v>
      </c>
      <c r="U12" s="2">
        <v>1.931</v>
      </c>
      <c r="V12" s="2">
        <f>CONVERT(U12,"um","mm")</f>
        <v>0.001931</v>
      </c>
      <c r="W12" s="2">
        <f t="shared" si="2"/>
        <v>9.016436120373525</v>
      </c>
    </row>
    <row r="13" spans="1:23" ht="8.25">
      <c r="A13" s="11">
        <v>0.49</v>
      </c>
      <c r="B13" s="12">
        <v>1100</v>
      </c>
      <c r="C13" s="7">
        <v>0.78</v>
      </c>
      <c r="D13" s="7">
        <v>99.2</v>
      </c>
      <c r="E13" s="7">
        <v>6.61</v>
      </c>
      <c r="F13" s="7"/>
      <c r="G13" s="7">
        <f>CONVERT(A13,"um","mm")</f>
        <v>0.00049</v>
      </c>
      <c r="H13" s="7">
        <f t="shared" si="1"/>
        <v>10.994930630321603</v>
      </c>
      <c r="I13" s="7">
        <v>99.2</v>
      </c>
      <c r="J13" s="7">
        <v>11</v>
      </c>
      <c r="K13" s="8">
        <v>6.61</v>
      </c>
      <c r="O13" s="2" t="s">
        <v>12</v>
      </c>
      <c r="P13" s="2">
        <v>16.07</v>
      </c>
      <c r="Q13" s="2">
        <f>CONVERT(P13,"um","mm")</f>
        <v>0.01607</v>
      </c>
      <c r="R13" s="2">
        <f t="shared" si="0"/>
        <v>5.959486260761719</v>
      </c>
      <c r="T13" s="2">
        <v>25</v>
      </c>
      <c r="U13" s="2">
        <v>3.614</v>
      </c>
      <c r="V13" s="2">
        <f>CONVERT(U13,"um","mm")</f>
        <v>0.003614</v>
      </c>
      <c r="W13" s="2">
        <f t="shared" si="2"/>
        <v>8.112187778459575</v>
      </c>
    </row>
    <row r="14" spans="1:23" ht="8.25">
      <c r="A14" s="11">
        <v>0.98</v>
      </c>
      <c r="B14" s="12">
        <v>1000</v>
      </c>
      <c r="C14" s="7">
        <v>7.4</v>
      </c>
      <c r="D14" s="7">
        <v>92.6</v>
      </c>
      <c r="E14" s="7">
        <v>8.73</v>
      </c>
      <c r="F14" s="7"/>
      <c r="G14" s="7">
        <f>CONVERT(A14,"um","mm")</f>
        <v>0.00098</v>
      </c>
      <c r="H14" s="7">
        <f t="shared" si="1"/>
        <v>9.994930630321603</v>
      </c>
      <c r="I14" s="7">
        <v>92.6</v>
      </c>
      <c r="J14" s="7">
        <v>10</v>
      </c>
      <c r="K14" s="8">
        <v>8.73</v>
      </c>
      <c r="O14" s="2" t="s">
        <v>30</v>
      </c>
      <c r="P14" s="2">
        <v>3.922</v>
      </c>
      <c r="Q14" s="2">
        <f>CONVERT(P14,"um","mm")</f>
        <v>0.003922</v>
      </c>
      <c r="R14" s="2">
        <f t="shared" si="0"/>
        <v>7.994194749132026</v>
      </c>
      <c r="T14" s="2">
        <v>50</v>
      </c>
      <c r="U14" s="2">
        <v>16.07</v>
      </c>
      <c r="V14" s="2">
        <f>CONVERT(U14,"um","mm")</f>
        <v>0.01607</v>
      </c>
      <c r="W14" s="2">
        <f t="shared" si="2"/>
        <v>5.959486260761719</v>
      </c>
    </row>
    <row r="15" spans="1:23" ht="8.25">
      <c r="A15" s="11">
        <v>1.95</v>
      </c>
      <c r="B15" s="12">
        <v>900</v>
      </c>
      <c r="C15" s="7">
        <v>16.1</v>
      </c>
      <c r="D15" s="7">
        <v>83.9</v>
      </c>
      <c r="E15" s="7">
        <v>10.1</v>
      </c>
      <c r="F15" s="7"/>
      <c r="G15" s="7">
        <f>CONVERT(A15,"um","mm")</f>
        <v>0.00195</v>
      </c>
      <c r="H15" s="7">
        <f t="shared" si="1"/>
        <v>9.002310160687202</v>
      </c>
      <c r="I15" s="7">
        <v>83.9</v>
      </c>
      <c r="J15" s="7">
        <v>9</v>
      </c>
      <c r="K15" s="8">
        <v>10.1</v>
      </c>
      <c r="O15" s="2" t="s">
        <v>13</v>
      </c>
      <c r="P15" s="2">
        <v>3.443</v>
      </c>
      <c r="Q15" s="2">
        <f>CONVERT(P15,"um","mm")</f>
        <v>0.003443</v>
      </c>
      <c r="R15" s="2">
        <f t="shared" si="0"/>
        <v>8.182118103754258</v>
      </c>
      <c r="T15" s="2">
        <v>75</v>
      </c>
      <c r="U15" s="2">
        <v>67.48</v>
      </c>
      <c r="V15" s="2">
        <f>CONVERT(U15,"um","mm")</f>
        <v>0.06748</v>
      </c>
      <c r="W15" s="2">
        <f t="shared" si="2"/>
        <v>3.889396216149246</v>
      </c>
    </row>
    <row r="16" spans="1:23" ht="8.25">
      <c r="A16" s="11">
        <v>3.9</v>
      </c>
      <c r="B16" s="12">
        <v>800</v>
      </c>
      <c r="C16" s="7">
        <v>26.2</v>
      </c>
      <c r="D16" s="7">
        <v>73.8</v>
      </c>
      <c r="E16" s="7">
        <v>11.9</v>
      </c>
      <c r="F16" s="7"/>
      <c r="G16" s="7">
        <f>CONVERT(A16,"um","mm")</f>
        <v>0.0039</v>
      </c>
      <c r="H16" s="7">
        <f t="shared" si="1"/>
        <v>8.002310160687202</v>
      </c>
      <c r="I16" s="7">
        <v>73.8</v>
      </c>
      <c r="J16" s="7">
        <v>8</v>
      </c>
      <c r="K16" s="8">
        <v>11.9</v>
      </c>
      <c r="O16" s="2" t="s">
        <v>14</v>
      </c>
      <c r="P16" s="2">
        <v>87.9</v>
      </c>
      <c r="Q16" s="2">
        <f>CONVERT(P16,"um","mm")</f>
        <v>0.0879</v>
      </c>
      <c r="R16" s="2">
        <f t="shared" si="0"/>
        <v>3.507993024406045</v>
      </c>
      <c r="T16" s="2">
        <v>84</v>
      </c>
      <c r="U16" s="2">
        <v>96.97</v>
      </c>
      <c r="V16" s="2">
        <f>CONVERT(U16,"um","mm")</f>
        <v>0.09697</v>
      </c>
      <c r="W16" s="2">
        <f t="shared" si="2"/>
        <v>3.3663177058308578</v>
      </c>
    </row>
    <row r="17" spans="1:23" ht="8.25">
      <c r="A17" s="11">
        <v>7.8</v>
      </c>
      <c r="B17" s="12">
        <v>700</v>
      </c>
      <c r="C17" s="7">
        <v>38.1</v>
      </c>
      <c r="D17" s="7">
        <v>61.9</v>
      </c>
      <c r="E17" s="7">
        <v>11.4</v>
      </c>
      <c r="F17" s="7"/>
      <c r="G17" s="7">
        <f>CONVERT(A17,"um","mm")</f>
        <v>0.0078</v>
      </c>
      <c r="H17" s="7">
        <f t="shared" si="1"/>
        <v>7.002310160687201</v>
      </c>
      <c r="I17" s="7">
        <v>61.9</v>
      </c>
      <c r="J17" s="7">
        <v>7</v>
      </c>
      <c r="K17" s="8">
        <v>11.4</v>
      </c>
      <c r="O17" s="2" t="s">
        <v>15</v>
      </c>
      <c r="P17" s="2">
        <v>107.9</v>
      </c>
      <c r="T17" s="2">
        <v>90</v>
      </c>
      <c r="U17" s="2">
        <v>126.2</v>
      </c>
      <c r="V17" s="2">
        <f>CONVERT(U17,"um","mm")</f>
        <v>0.1262</v>
      </c>
      <c r="W17" s="2">
        <f t="shared" si="2"/>
        <v>2.9862161845669</v>
      </c>
    </row>
    <row r="18" spans="1:23" ht="8.25">
      <c r="A18" s="11">
        <v>15.6</v>
      </c>
      <c r="B18" s="12">
        <v>600</v>
      </c>
      <c r="C18" s="7">
        <v>49.5</v>
      </c>
      <c r="D18" s="7">
        <v>50.5</v>
      </c>
      <c r="E18" s="7">
        <v>10.5</v>
      </c>
      <c r="F18" s="7"/>
      <c r="G18" s="7">
        <f>CONVERT(A18,"um","mm")</f>
        <v>0.0156</v>
      </c>
      <c r="H18" s="7">
        <f t="shared" si="1"/>
        <v>6.002310160687201</v>
      </c>
      <c r="I18" s="7">
        <v>50.5</v>
      </c>
      <c r="J18" s="7">
        <v>6</v>
      </c>
      <c r="K18" s="8">
        <v>10.5</v>
      </c>
      <c r="O18" s="2" t="s">
        <v>16</v>
      </c>
      <c r="P18" s="2">
        <v>11636</v>
      </c>
      <c r="T18" s="2">
        <v>95</v>
      </c>
      <c r="U18" s="2">
        <v>183.5</v>
      </c>
      <c r="V18" s="2">
        <f>CONVERT(U18,"um","mm")</f>
        <v>0.1835</v>
      </c>
      <c r="W18" s="2">
        <f t="shared" si="2"/>
        <v>2.446148031818874</v>
      </c>
    </row>
    <row r="19" spans="1:16" ht="8.25">
      <c r="A19" s="11">
        <v>31.2</v>
      </c>
      <c r="B19" s="12">
        <v>500</v>
      </c>
      <c r="C19" s="7">
        <v>60.1</v>
      </c>
      <c r="D19" s="7">
        <v>39.9</v>
      </c>
      <c r="E19" s="7">
        <v>2.69</v>
      </c>
      <c r="F19" s="7"/>
      <c r="G19" s="7">
        <f>CONVERT(A19,"um","mm")</f>
        <v>0.0312</v>
      </c>
      <c r="H19" s="7">
        <f t="shared" si="1"/>
        <v>5.002310160687201</v>
      </c>
      <c r="I19" s="7">
        <v>39.9</v>
      </c>
      <c r="J19" s="7">
        <v>5</v>
      </c>
      <c r="K19" s="8">
        <f>SUM(E19+E20+E21+E22)</f>
        <v>13.139999999999999</v>
      </c>
      <c r="O19" s="2" t="s">
        <v>17</v>
      </c>
      <c r="P19" s="2">
        <v>195</v>
      </c>
    </row>
    <row r="20" spans="1:31" ht="8.25">
      <c r="A20" s="11">
        <v>37.2</v>
      </c>
      <c r="B20" s="12">
        <v>400</v>
      </c>
      <c r="C20" s="7">
        <v>62.7</v>
      </c>
      <c r="D20" s="7">
        <v>37.3</v>
      </c>
      <c r="E20" s="7">
        <v>3.06</v>
      </c>
      <c r="F20" s="7"/>
      <c r="G20" s="7">
        <f>CONVERT(A20,"um","mm")</f>
        <v>0.0372</v>
      </c>
      <c r="H20" s="7">
        <f t="shared" si="1"/>
        <v>4.748553568441418</v>
      </c>
      <c r="I20" s="7">
        <v>37.3</v>
      </c>
      <c r="J20" s="7">
        <v>4</v>
      </c>
      <c r="K20" s="8">
        <f>SUM(E23+E24+E25+E26)</f>
        <v>16.62</v>
      </c>
      <c r="O20" s="2" t="s">
        <v>31</v>
      </c>
      <c r="P20" s="2">
        <v>4.377</v>
      </c>
      <c r="U20" s="2">
        <v>5</v>
      </c>
      <c r="V20" s="2">
        <v>10</v>
      </c>
      <c r="W20" s="2">
        <v>16</v>
      </c>
      <c r="X20" s="2">
        <v>25</v>
      </c>
      <c r="Y20" s="2">
        <v>50</v>
      </c>
      <c r="Z20" s="2">
        <v>75</v>
      </c>
      <c r="AA20" s="2">
        <v>84</v>
      </c>
      <c r="AB20" s="2">
        <v>90</v>
      </c>
      <c r="AC20" s="2">
        <v>95</v>
      </c>
      <c r="AD20" s="2" t="s">
        <v>45</v>
      </c>
      <c r="AE20" s="2" t="s">
        <v>46</v>
      </c>
    </row>
    <row r="21" spans="1:30" ht="8.25">
      <c r="A21" s="11">
        <v>44.2</v>
      </c>
      <c r="B21" s="12">
        <v>325</v>
      </c>
      <c r="C21" s="7">
        <v>65.8</v>
      </c>
      <c r="D21" s="7">
        <v>34.2</v>
      </c>
      <c r="E21" s="7">
        <v>3.54</v>
      </c>
      <c r="F21" s="7"/>
      <c r="G21" s="7">
        <f>CONVERT(A21,"um","mm")</f>
        <v>0.0442</v>
      </c>
      <c r="H21" s="7">
        <f t="shared" si="1"/>
        <v>4.499809820158018</v>
      </c>
      <c r="I21" s="7">
        <v>34.2</v>
      </c>
      <c r="J21" s="7">
        <v>3</v>
      </c>
      <c r="K21" s="8">
        <f>SUM(E27+E28+E29+E30)</f>
        <v>6.609999999999999</v>
      </c>
      <c r="O21" s="2" t="s">
        <v>32</v>
      </c>
      <c r="P21" s="2">
        <v>22.66</v>
      </c>
      <c r="U21" s="2">
        <v>0.0008</v>
      </c>
      <c r="V21" s="2">
        <v>0.001208</v>
      </c>
      <c r="W21" s="2">
        <v>0.001931</v>
      </c>
      <c r="X21" s="2">
        <v>0.003614</v>
      </c>
      <c r="Y21" s="2">
        <v>0.01607</v>
      </c>
      <c r="Z21" s="2">
        <v>0.06748</v>
      </c>
      <c r="AA21" s="2">
        <v>0.09697</v>
      </c>
      <c r="AB21" s="2">
        <v>0.1262</v>
      </c>
      <c r="AC21" s="2">
        <v>0.1835</v>
      </c>
      <c r="AD21" s="2">
        <f>((W21+AA21)/2)</f>
        <v>0.0494505</v>
      </c>
    </row>
    <row r="22" spans="1:31" ht="8.25">
      <c r="A22" s="11">
        <v>52.6</v>
      </c>
      <c r="B22" s="12">
        <v>270</v>
      </c>
      <c r="C22" s="7">
        <v>69.3</v>
      </c>
      <c r="D22" s="7">
        <v>30.7</v>
      </c>
      <c r="E22" s="7">
        <v>3.85</v>
      </c>
      <c r="F22" s="7"/>
      <c r="G22" s="7">
        <f>CONVERT(A22,"um","mm")</f>
        <v>0.0526</v>
      </c>
      <c r="H22" s="7">
        <f t="shared" si="1"/>
        <v>4.2487933902571475</v>
      </c>
      <c r="I22" s="7">
        <v>30.7</v>
      </c>
      <c r="J22" s="7">
        <v>2</v>
      </c>
      <c r="K22" s="8">
        <f>SUM(E31+E32+E33+E34)</f>
        <v>1.67</v>
      </c>
      <c r="U22" s="2">
        <v>10.287712379549449</v>
      </c>
      <c r="V22" s="2">
        <v>9.693163829999095</v>
      </c>
      <c r="W22" s="2">
        <v>9.016436120373525</v>
      </c>
      <c r="X22" s="2">
        <v>8.112187778459575</v>
      </c>
      <c r="Y22" s="2">
        <v>5.959486260761719</v>
      </c>
      <c r="Z22" s="2">
        <v>3.889396216149246</v>
      </c>
      <c r="AA22" s="2">
        <v>3.3663177058308578</v>
      </c>
      <c r="AB22" s="2">
        <v>2.9862161845669</v>
      </c>
      <c r="AC22" s="2">
        <v>2.446148031818874</v>
      </c>
      <c r="AD22" s="2">
        <f>((W22+AA22)/2)</f>
        <v>6.191376913102191</v>
      </c>
      <c r="AE22" s="2">
        <f>((X22-AB22)/2)</f>
        <v>2.562985796946337</v>
      </c>
    </row>
    <row r="23" spans="1:11" ht="8.25">
      <c r="A23" s="11">
        <v>62.5</v>
      </c>
      <c r="B23" s="12">
        <v>230</v>
      </c>
      <c r="C23" s="7">
        <v>73.2</v>
      </c>
      <c r="D23" s="7">
        <v>26.8</v>
      </c>
      <c r="E23" s="7">
        <v>4.04</v>
      </c>
      <c r="F23" s="7"/>
      <c r="G23" s="7">
        <f>CONVERT(A23,"um","mm")</f>
        <v>0.0625</v>
      </c>
      <c r="H23" s="7">
        <f t="shared" si="1"/>
        <v>4</v>
      </c>
      <c r="I23" s="7">
        <v>26.8</v>
      </c>
      <c r="J23" s="7">
        <v>1</v>
      </c>
      <c r="K23" s="8">
        <f>SUM(E35+E36+E37+E38)</f>
        <v>1.9100000000000001</v>
      </c>
    </row>
    <row r="24" spans="1:17" ht="8.25">
      <c r="A24" s="11">
        <v>74</v>
      </c>
      <c r="B24" s="12">
        <v>200</v>
      </c>
      <c r="C24" s="7">
        <v>77.2</v>
      </c>
      <c r="D24" s="7">
        <v>22.8</v>
      </c>
      <c r="E24" s="7">
        <v>4.33</v>
      </c>
      <c r="F24" s="7"/>
      <c r="G24" s="7">
        <f>CONVERT(A24,"um","mm")</f>
        <v>0.074</v>
      </c>
      <c r="H24" s="7">
        <f t="shared" si="1"/>
        <v>3.7563309190331378</v>
      </c>
      <c r="I24" s="7">
        <v>22.8</v>
      </c>
      <c r="J24" s="7">
        <v>0</v>
      </c>
      <c r="K24" s="8">
        <f>SUM(E39+E40+E41+E42)</f>
        <v>0.0027</v>
      </c>
      <c r="O24" s="2" t="s">
        <v>42</v>
      </c>
      <c r="P24" s="2" t="s">
        <v>43</v>
      </c>
      <c r="Q24" s="2" t="s">
        <v>44</v>
      </c>
    </row>
    <row r="25" spans="1:17" ht="8.25">
      <c r="A25" s="11">
        <v>88</v>
      </c>
      <c r="B25" s="12">
        <v>170</v>
      </c>
      <c r="C25" s="7">
        <v>81.6</v>
      </c>
      <c r="D25" s="7">
        <v>18.4</v>
      </c>
      <c r="E25" s="7">
        <v>4.38</v>
      </c>
      <c r="F25" s="7"/>
      <c r="G25" s="7">
        <f>CONVERT(A25,"um","mm")</f>
        <v>0.088</v>
      </c>
      <c r="H25" s="7">
        <f t="shared" si="1"/>
        <v>3.50635266602479</v>
      </c>
      <c r="I25" s="7">
        <v>18.4</v>
      </c>
      <c r="J25" s="7">
        <v>-1</v>
      </c>
      <c r="K25" s="8">
        <f>SUM(E43+E44)</f>
        <v>0</v>
      </c>
      <c r="O25" s="2">
        <f>SUM(K25+K24+K23+K22+K21+K20)</f>
        <v>26.8127</v>
      </c>
      <c r="P25" s="2">
        <f>SUM(K19+K18+K17+K16)</f>
        <v>46.94</v>
      </c>
      <c r="Q25" s="2">
        <f>SUM(K15+K14+K13+K12+K11+K10)</f>
        <v>26.22</v>
      </c>
    </row>
    <row r="26" spans="1:11" ht="8.25">
      <c r="A26" s="11">
        <v>105</v>
      </c>
      <c r="B26" s="12">
        <v>140</v>
      </c>
      <c r="C26" s="7">
        <v>85.9</v>
      </c>
      <c r="D26" s="7">
        <v>14.1</v>
      </c>
      <c r="E26" s="7">
        <v>3.87</v>
      </c>
      <c r="F26" s="7"/>
      <c r="G26" s="7">
        <f>CONVERT(A26,"um","mm")</f>
        <v>0.105</v>
      </c>
      <c r="H26" s="7">
        <f t="shared" si="1"/>
        <v>3.2515387669959646</v>
      </c>
      <c r="I26" s="7">
        <v>14.1</v>
      </c>
      <c r="J26" s="7"/>
      <c r="K26" s="8"/>
    </row>
    <row r="27" spans="1:11" ht="8.25">
      <c r="A27" s="11">
        <v>125</v>
      </c>
      <c r="B27" s="12">
        <v>120</v>
      </c>
      <c r="C27" s="7">
        <v>89.8</v>
      </c>
      <c r="D27" s="7">
        <v>10.2</v>
      </c>
      <c r="E27" s="7">
        <v>2.99</v>
      </c>
      <c r="F27" s="7"/>
      <c r="G27" s="7">
        <f>CONVERT(A27,"um","mm")</f>
        <v>0.125</v>
      </c>
      <c r="H27" s="7">
        <f t="shared" si="1"/>
        <v>3</v>
      </c>
      <c r="I27" s="7">
        <v>10.2</v>
      </c>
      <c r="J27" s="7"/>
      <c r="K27" s="8"/>
    </row>
    <row r="28" spans="1:11" ht="8.25">
      <c r="A28" s="11">
        <v>149</v>
      </c>
      <c r="B28" s="12">
        <v>100</v>
      </c>
      <c r="C28" s="7">
        <v>92.8</v>
      </c>
      <c r="D28" s="7">
        <v>7.19</v>
      </c>
      <c r="E28" s="7">
        <v>1.94</v>
      </c>
      <c r="F28" s="7"/>
      <c r="G28" s="7">
        <f>CONVERT(A28,"um","mm")</f>
        <v>0.149</v>
      </c>
      <c r="H28" s="7">
        <f t="shared" si="1"/>
        <v>2.746615764199926</v>
      </c>
      <c r="I28" s="7">
        <v>7.19</v>
      </c>
      <c r="J28" s="7"/>
      <c r="K28" s="8"/>
    </row>
    <row r="29" spans="1:11" ht="8.25">
      <c r="A29" s="11">
        <v>177</v>
      </c>
      <c r="B29" s="12">
        <v>80</v>
      </c>
      <c r="C29" s="7">
        <v>94.7</v>
      </c>
      <c r="D29" s="7">
        <v>5.26</v>
      </c>
      <c r="E29" s="7">
        <v>1.09</v>
      </c>
      <c r="F29" s="7"/>
      <c r="G29" s="7">
        <f>CONVERT(A29,"um","mm")</f>
        <v>0.177</v>
      </c>
      <c r="H29" s="7">
        <f t="shared" si="1"/>
        <v>2.49817873457909</v>
      </c>
      <c r="I29" s="7">
        <v>5.26</v>
      </c>
      <c r="J29" s="7"/>
      <c r="K29" s="8"/>
    </row>
    <row r="30" spans="1:11" ht="8.25">
      <c r="A30" s="11">
        <v>210</v>
      </c>
      <c r="B30" s="12">
        <v>70</v>
      </c>
      <c r="C30" s="7">
        <v>95.8</v>
      </c>
      <c r="D30" s="7">
        <v>4.17</v>
      </c>
      <c r="E30" s="7">
        <v>0.59</v>
      </c>
      <c r="F30" s="7"/>
      <c r="G30" s="7">
        <f>CONVERT(A30,"um","mm")</f>
        <v>0.21</v>
      </c>
      <c r="H30" s="7">
        <f t="shared" si="1"/>
        <v>2.2515387669959646</v>
      </c>
      <c r="I30" s="7">
        <v>4.17</v>
      </c>
      <c r="J30" s="7"/>
      <c r="K30" s="8"/>
    </row>
    <row r="31" spans="1:11" ht="8.25">
      <c r="A31" s="11">
        <v>250</v>
      </c>
      <c r="B31" s="12">
        <v>60</v>
      </c>
      <c r="C31" s="7">
        <v>96.4</v>
      </c>
      <c r="D31" s="7">
        <v>3.58</v>
      </c>
      <c r="E31" s="7">
        <v>0.35</v>
      </c>
      <c r="F31" s="7"/>
      <c r="G31" s="7">
        <f>CONVERT(A31,"um","mm")</f>
        <v>0.25</v>
      </c>
      <c r="H31" s="7">
        <f t="shared" si="1"/>
        <v>2</v>
      </c>
      <c r="I31" s="7">
        <v>3.58</v>
      </c>
      <c r="J31" s="7"/>
      <c r="K31" s="8"/>
    </row>
    <row r="32" spans="1:11" ht="8.25">
      <c r="A32" s="11">
        <v>297</v>
      </c>
      <c r="B32" s="12">
        <v>50</v>
      </c>
      <c r="C32" s="7">
        <v>96.8</v>
      </c>
      <c r="D32" s="7">
        <v>3.23</v>
      </c>
      <c r="E32" s="7">
        <v>0.37</v>
      </c>
      <c r="F32" s="7"/>
      <c r="G32" s="7">
        <f>CONVERT(A32,"um","mm")</f>
        <v>0.297</v>
      </c>
      <c r="H32" s="7">
        <f t="shared" si="1"/>
        <v>1.7514651638613215</v>
      </c>
      <c r="I32" s="7">
        <v>3.23</v>
      </c>
      <c r="J32" s="7"/>
      <c r="K32" s="8"/>
    </row>
    <row r="33" spans="1:11" ht="8.25">
      <c r="A33" s="11">
        <v>354</v>
      </c>
      <c r="B33" s="12">
        <v>45</v>
      </c>
      <c r="C33" s="7">
        <v>97.1</v>
      </c>
      <c r="D33" s="7">
        <v>2.86</v>
      </c>
      <c r="E33" s="7">
        <v>0.46</v>
      </c>
      <c r="F33" s="7"/>
      <c r="G33" s="7">
        <f>CONVERT(A33,"um","mm")</f>
        <v>0.354</v>
      </c>
      <c r="H33" s="7">
        <f t="shared" si="1"/>
        <v>1.4981787345790896</v>
      </c>
      <c r="I33" s="7">
        <v>2.86</v>
      </c>
      <c r="J33" s="7"/>
      <c r="K33" s="8"/>
    </row>
    <row r="34" spans="1:11" ht="8.25">
      <c r="A34" s="11">
        <v>420</v>
      </c>
      <c r="B34" s="12">
        <v>40</v>
      </c>
      <c r="C34" s="7">
        <v>97.6</v>
      </c>
      <c r="D34" s="7">
        <v>2.4</v>
      </c>
      <c r="E34" s="7">
        <v>0.49</v>
      </c>
      <c r="F34" s="7"/>
      <c r="G34" s="7">
        <f>CONVERT(A34,"um","mm")</f>
        <v>0.42</v>
      </c>
      <c r="H34" s="7">
        <f t="shared" si="1"/>
        <v>1.2515387669959643</v>
      </c>
      <c r="I34" s="7">
        <v>2.4</v>
      </c>
      <c r="J34" s="7"/>
      <c r="K34" s="8"/>
    </row>
    <row r="35" spans="1:11" ht="8.25">
      <c r="A35" s="11">
        <v>500</v>
      </c>
      <c r="B35" s="12">
        <v>35</v>
      </c>
      <c r="C35" s="7">
        <v>98.1</v>
      </c>
      <c r="D35" s="7">
        <v>1.9</v>
      </c>
      <c r="E35" s="7">
        <v>0.49</v>
      </c>
      <c r="F35" s="7"/>
      <c r="G35" s="7">
        <f>CONVERT(A35,"um","mm")</f>
        <v>0.5</v>
      </c>
      <c r="H35" s="7">
        <f t="shared" si="1"/>
        <v>1</v>
      </c>
      <c r="I35" s="7">
        <v>1.9</v>
      </c>
      <c r="J35" s="7"/>
      <c r="K35" s="8"/>
    </row>
    <row r="36" spans="1:11" ht="8.25">
      <c r="A36" s="11">
        <v>590</v>
      </c>
      <c r="B36" s="12">
        <v>30</v>
      </c>
      <c r="C36" s="7">
        <v>98.6</v>
      </c>
      <c r="D36" s="7">
        <v>1.42</v>
      </c>
      <c r="E36" s="7">
        <v>0.73</v>
      </c>
      <c r="F36" s="7"/>
      <c r="G36" s="7">
        <f>CONVERT(A36,"um","mm")</f>
        <v>0.59</v>
      </c>
      <c r="H36" s="7">
        <f t="shared" si="1"/>
        <v>0.7612131404128836</v>
      </c>
      <c r="I36" s="7">
        <v>1.42</v>
      </c>
      <c r="J36" s="7"/>
      <c r="K36" s="8"/>
    </row>
    <row r="37" spans="1:11" ht="8.25">
      <c r="A37" s="11">
        <v>710</v>
      </c>
      <c r="B37" s="12">
        <v>25</v>
      </c>
      <c r="C37" s="7">
        <v>99.3</v>
      </c>
      <c r="D37" s="7">
        <v>0.69</v>
      </c>
      <c r="E37" s="7">
        <v>0.56</v>
      </c>
      <c r="F37" s="7"/>
      <c r="G37" s="7">
        <f>CONVERT(A37,"um","mm")</f>
        <v>0.71</v>
      </c>
      <c r="H37" s="7">
        <f t="shared" si="1"/>
        <v>0.49410907027004275</v>
      </c>
      <c r="I37" s="7">
        <v>0.69</v>
      </c>
      <c r="J37" s="7"/>
      <c r="K37" s="8"/>
    </row>
    <row r="38" spans="1:11" ht="8.25">
      <c r="A38" s="11">
        <v>840</v>
      </c>
      <c r="B38" s="12">
        <v>20</v>
      </c>
      <c r="C38" s="7">
        <v>99.9</v>
      </c>
      <c r="D38" s="7">
        <v>0.13</v>
      </c>
      <c r="E38" s="7">
        <v>0.13</v>
      </c>
      <c r="F38" s="7"/>
      <c r="G38" s="7">
        <f>CONVERT(A38,"um","mm")</f>
        <v>0.84</v>
      </c>
      <c r="H38" s="7">
        <f t="shared" si="1"/>
        <v>0.2515387669959645</v>
      </c>
      <c r="I38" s="7">
        <v>0.13</v>
      </c>
      <c r="J38" s="7"/>
      <c r="K38" s="8"/>
    </row>
    <row r="39" spans="1:11" ht="8.25">
      <c r="A39" s="11">
        <v>1000</v>
      </c>
      <c r="B39" s="12">
        <v>18</v>
      </c>
      <c r="C39" s="7">
        <v>99.997</v>
      </c>
      <c r="D39" s="7">
        <v>0.0027</v>
      </c>
      <c r="E39" s="7">
        <v>0.0027</v>
      </c>
      <c r="F39" s="7"/>
      <c r="G39" s="7">
        <f>CONVERT(A39,"um","mm")</f>
        <v>1</v>
      </c>
      <c r="H39" s="7">
        <f t="shared" si="1"/>
        <v>0</v>
      </c>
      <c r="I39" s="7">
        <v>0.0027</v>
      </c>
      <c r="J39" s="7"/>
      <c r="K39" s="8"/>
    </row>
    <row r="40" spans="1:11" ht="8.25">
      <c r="A40" s="11">
        <v>1190</v>
      </c>
      <c r="B40" s="12">
        <v>16</v>
      </c>
      <c r="C40" s="7">
        <v>100</v>
      </c>
      <c r="D40" s="7">
        <v>0</v>
      </c>
      <c r="E40" s="7">
        <v>0</v>
      </c>
      <c r="F40" s="7"/>
      <c r="G40" s="7">
        <f>CONVERT(A40,"um","mm")</f>
        <v>1.19</v>
      </c>
      <c r="H40" s="7">
        <f t="shared" si="1"/>
        <v>-0.2509615735332188</v>
      </c>
      <c r="I40" s="7">
        <v>0</v>
      </c>
      <c r="J40" s="7"/>
      <c r="K40" s="8"/>
    </row>
    <row r="41" spans="1:11" ht="8.25">
      <c r="A41" s="11">
        <v>1410</v>
      </c>
      <c r="B41" s="12">
        <v>14</v>
      </c>
      <c r="C41" s="7">
        <v>100</v>
      </c>
      <c r="D41" s="7">
        <v>0</v>
      </c>
      <c r="E41" s="7">
        <v>0</v>
      </c>
      <c r="F41" s="7"/>
      <c r="G41" s="7">
        <f>CONVERT(A41,"um","mm")</f>
        <v>1.41</v>
      </c>
      <c r="H41" s="7">
        <f t="shared" si="1"/>
        <v>-0.4956951626240688</v>
      </c>
      <c r="I41" s="7">
        <v>0</v>
      </c>
      <c r="J41" s="7"/>
      <c r="K41" s="8"/>
    </row>
    <row r="42" spans="1:11" ht="8.25">
      <c r="A42" s="11">
        <v>1680</v>
      </c>
      <c r="B42" s="12">
        <v>12</v>
      </c>
      <c r="C42" s="7">
        <v>100</v>
      </c>
      <c r="D42" s="7">
        <v>0</v>
      </c>
      <c r="E42" s="7">
        <v>0</v>
      </c>
      <c r="F42" s="7"/>
      <c r="G42" s="7">
        <f>CONVERT(A42,"um","mm")</f>
        <v>1.68</v>
      </c>
      <c r="H42" s="7">
        <f t="shared" si="1"/>
        <v>-0.7484612330040356</v>
      </c>
      <c r="I42" s="7">
        <v>0</v>
      </c>
      <c r="J42" s="7"/>
      <c r="K42" s="8"/>
    </row>
    <row r="43" spans="1:11" ht="8.25">
      <c r="A43" s="11">
        <v>2000</v>
      </c>
      <c r="B43" s="12">
        <v>10</v>
      </c>
      <c r="C43" s="7">
        <v>100</v>
      </c>
      <c r="D43" s="7">
        <v>0</v>
      </c>
      <c r="E43" s="7">
        <v>0</v>
      </c>
      <c r="F43" s="7"/>
      <c r="G43" s="7">
        <f>CONVERT(A43,"um","mm")</f>
        <v>2</v>
      </c>
      <c r="H43" s="7">
        <f t="shared" si="1"/>
        <v>-1</v>
      </c>
      <c r="I43" s="7">
        <v>0</v>
      </c>
      <c r="J43" s="7"/>
      <c r="K43" s="8"/>
    </row>
    <row r="44" spans="1:11" ht="9" thickBot="1">
      <c r="A44" s="13"/>
      <c r="B44" s="14"/>
      <c r="C44" s="9">
        <v>100</v>
      </c>
      <c r="D44" s="9">
        <v>0</v>
      </c>
      <c r="E44" s="9"/>
      <c r="F44" s="9"/>
      <c r="G44" s="9">
        <f>CONVERT(A44,"um","mm")</f>
        <v>0</v>
      </c>
      <c r="H44" s="9" t="e">
        <f t="shared" si="1"/>
        <v>#NUM!</v>
      </c>
      <c r="I44" s="9"/>
      <c r="J44" s="9"/>
      <c r="K44" s="10"/>
    </row>
    <row r="45" ht="9" thickTop="1"/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J1">
      <selection activeCell="O25" sqref="O25:Q25"/>
    </sheetView>
  </sheetViews>
  <sheetFormatPr defaultColWidth="9.140625" defaultRowHeight="12.75"/>
  <cols>
    <col min="1" max="1" width="8.00390625" style="2" bestFit="1" customWidth="1"/>
    <col min="2" max="2" width="9.8515625" style="2" bestFit="1" customWidth="1"/>
    <col min="3" max="4" width="9.28125" style="2" bestFit="1" customWidth="1"/>
    <col min="5" max="5" width="10.57421875" style="2" bestFit="1" customWidth="1"/>
    <col min="6" max="6" width="0.85546875" style="2" customWidth="1"/>
    <col min="7" max="8" width="5.00390625" style="2" bestFit="1" customWidth="1"/>
    <col min="9" max="9" width="5.28125" style="2" bestFit="1" customWidth="1"/>
    <col min="10" max="10" width="4.57421875" style="2" bestFit="1" customWidth="1"/>
    <col min="11" max="11" width="6.28125" style="2" bestFit="1" customWidth="1"/>
    <col min="12" max="14" width="0.85546875" style="2" customWidth="1"/>
    <col min="15" max="15" width="11.57421875" style="2" bestFit="1" customWidth="1"/>
    <col min="16" max="16" width="6.28125" style="2" bestFit="1" customWidth="1"/>
    <col min="17" max="17" width="5.00390625" style="2" bestFit="1" customWidth="1"/>
    <col min="18" max="18" width="4.8515625" style="2" bestFit="1" customWidth="1"/>
    <col min="19" max="19" width="0.85546875" style="2" customWidth="1"/>
    <col min="20" max="20" width="4.8515625" style="2" bestFit="1" customWidth="1"/>
    <col min="21" max="21" width="5.57421875" style="2" bestFit="1" customWidth="1"/>
    <col min="22" max="22" width="5.00390625" style="2" bestFit="1" customWidth="1"/>
    <col min="23" max="23" width="4.8515625" style="2" bestFit="1" customWidth="1"/>
    <col min="24" max="25" width="4.7109375" style="2" bestFit="1" customWidth="1"/>
    <col min="26" max="26" width="4.57421875" style="2" bestFit="1" customWidth="1"/>
    <col min="27" max="28" width="4.8515625" style="2" bestFit="1" customWidth="1"/>
    <col min="29" max="29" width="4.7109375" style="2" bestFit="1" customWidth="1"/>
    <col min="30" max="30" width="7.00390625" style="2" bestFit="1" customWidth="1"/>
    <col min="31" max="31" width="11.140625" style="2" bestFit="1" customWidth="1"/>
    <col min="32" max="16384" width="9.140625" style="2" customWidth="1"/>
  </cols>
  <sheetData>
    <row r="1" spans="1:2" ht="8.25">
      <c r="A1" s="2" t="s">
        <v>0</v>
      </c>
      <c r="B1" s="2">
        <v>37362.592361111114</v>
      </c>
    </row>
    <row r="2" spans="1:5" ht="8.25">
      <c r="A2" s="2" t="s">
        <v>1</v>
      </c>
      <c r="B2" s="2" t="s">
        <v>149</v>
      </c>
      <c r="C2" s="2" t="s">
        <v>36</v>
      </c>
      <c r="D2" s="2" t="s">
        <v>37</v>
      </c>
      <c r="E2" s="2" t="s">
        <v>38</v>
      </c>
    </row>
    <row r="3" spans="1:6" ht="8.25">
      <c r="A3" s="2" t="s">
        <v>3</v>
      </c>
      <c r="B3" s="2" t="s">
        <v>150</v>
      </c>
      <c r="C3" s="2">
        <f>AVERAGE(E3:F3)</f>
        <v>25.375</v>
      </c>
      <c r="D3" s="2">
        <f>CONVERT(C3,"ft","m")</f>
        <v>7.7343</v>
      </c>
      <c r="E3" s="2">
        <f>CONVERT(VALUE(LEFT(B4,3)),"in","ft")</f>
        <v>25.25</v>
      </c>
      <c r="F3" s="2">
        <f>CONVERT(VALUE(RIGHT(B4,3)),"in","ft")</f>
        <v>25.5</v>
      </c>
    </row>
    <row r="4" spans="1:2" ht="8.25">
      <c r="A4" s="2" t="s">
        <v>5</v>
      </c>
      <c r="B4" s="2" t="s">
        <v>151</v>
      </c>
    </row>
    <row r="5" ht="8.25">
      <c r="A5" s="2" t="s">
        <v>7</v>
      </c>
    </row>
    <row r="6" ht="9" thickBot="1"/>
    <row r="7" spans="1:21" ht="9" thickTop="1">
      <c r="A7" s="3" t="s">
        <v>18</v>
      </c>
      <c r="B7" s="4" t="s">
        <v>26</v>
      </c>
      <c r="C7" s="4" t="s">
        <v>20</v>
      </c>
      <c r="D7" s="4" t="s">
        <v>21</v>
      </c>
      <c r="E7" s="4" t="s">
        <v>22</v>
      </c>
      <c r="F7" s="4"/>
      <c r="G7" s="4"/>
      <c r="H7" s="4"/>
      <c r="I7" s="4"/>
      <c r="J7" s="4"/>
      <c r="K7" s="5"/>
      <c r="T7" s="2" t="s">
        <v>24</v>
      </c>
      <c r="U7" s="2" t="s">
        <v>33</v>
      </c>
    </row>
    <row r="8" spans="1:23" ht="8.25">
      <c r="A8" s="6" t="s">
        <v>23</v>
      </c>
      <c r="B8" s="7"/>
      <c r="C8" s="7" t="s">
        <v>24</v>
      </c>
      <c r="D8" s="7" t="s">
        <v>24</v>
      </c>
      <c r="E8" s="7" t="s">
        <v>24</v>
      </c>
      <c r="F8" s="7"/>
      <c r="G8" s="7"/>
      <c r="H8" s="7"/>
      <c r="I8" s="7"/>
      <c r="J8" s="7"/>
      <c r="K8" s="8"/>
      <c r="Q8" s="2" t="s">
        <v>27</v>
      </c>
      <c r="R8" s="2" t="s">
        <v>28</v>
      </c>
      <c r="T8" s="2" t="s">
        <v>25</v>
      </c>
      <c r="U8" s="2" t="s">
        <v>34</v>
      </c>
      <c r="V8" s="2" t="s">
        <v>27</v>
      </c>
      <c r="W8" s="2" t="s">
        <v>28</v>
      </c>
    </row>
    <row r="9" spans="1:21" ht="8.25">
      <c r="A9" s="6"/>
      <c r="B9" s="7"/>
      <c r="C9" s="7" t="s">
        <v>25</v>
      </c>
      <c r="D9" s="7" t="s">
        <v>29</v>
      </c>
      <c r="E9" s="7" t="s">
        <v>25</v>
      </c>
      <c r="F9" s="7"/>
      <c r="G9" s="7" t="s">
        <v>27</v>
      </c>
      <c r="H9" s="7" t="s">
        <v>28</v>
      </c>
      <c r="I9" s="7" t="s">
        <v>39</v>
      </c>
      <c r="J9" s="7" t="s">
        <v>40</v>
      </c>
      <c r="K9" s="8" t="s">
        <v>41</v>
      </c>
      <c r="O9" s="2" t="s">
        <v>8</v>
      </c>
      <c r="P9" s="2">
        <v>0.375</v>
      </c>
      <c r="Q9" s="2">
        <f>CONVERT(P9,"um","mm")</f>
        <v>0.000375</v>
      </c>
      <c r="R9" s="2">
        <f>-LOG(Q9/1,2)</f>
        <v>11.380821783940931</v>
      </c>
      <c r="U9" s="2" t="s">
        <v>35</v>
      </c>
    </row>
    <row r="10" spans="1:23" ht="8.25">
      <c r="A10" s="11">
        <v>0</v>
      </c>
      <c r="B10" s="12">
        <v>1400</v>
      </c>
      <c r="C10" s="7">
        <v>0</v>
      </c>
      <c r="D10" s="7">
        <v>100</v>
      </c>
      <c r="E10" s="7">
        <v>0</v>
      </c>
      <c r="F10" s="7"/>
      <c r="G10" s="7">
        <f>CONVERT(A10,"um","mm")</f>
        <v>0</v>
      </c>
      <c r="H10" s="7" t="e">
        <f>-LOG(G10,2)</f>
        <v>#NUM!</v>
      </c>
      <c r="I10" s="7">
        <v>100</v>
      </c>
      <c r="J10" s="7"/>
      <c r="K10" s="8"/>
      <c r="O10" s="2" t="s">
        <v>9</v>
      </c>
      <c r="P10" s="2">
        <v>2000</v>
      </c>
      <c r="Q10" s="2">
        <f>CONVERT(P10,"um","mm")</f>
        <v>2</v>
      </c>
      <c r="R10" s="2">
        <f aca="true" t="shared" si="0" ref="R10:R16">-LOG(Q10/1,2)</f>
        <v>-1</v>
      </c>
      <c r="T10" s="2">
        <v>5</v>
      </c>
      <c r="U10" s="2">
        <v>0.827</v>
      </c>
      <c r="V10" s="2">
        <f>CONVERT(U10,"um","mm")</f>
        <v>0.000827</v>
      </c>
      <c r="W10" s="2">
        <f>-LOG(V10/1,2)</f>
        <v>10.239825050152898</v>
      </c>
    </row>
    <row r="11" spans="1:23" ht="8.25">
      <c r="A11" s="11">
        <v>0.12</v>
      </c>
      <c r="B11" s="12">
        <v>1300</v>
      </c>
      <c r="C11" s="7">
        <v>0</v>
      </c>
      <c r="D11" s="7">
        <v>100</v>
      </c>
      <c r="E11" s="7">
        <v>0</v>
      </c>
      <c r="F11" s="7"/>
      <c r="G11" s="7">
        <f>CONVERT(A11,"um","mm")</f>
        <v>0.00012</v>
      </c>
      <c r="H11" s="7">
        <f aca="true" t="shared" si="1" ref="H11:H44">-LOG(G11,2)</f>
        <v>13.024677973715656</v>
      </c>
      <c r="I11" s="7">
        <v>100</v>
      </c>
      <c r="J11" s="7">
        <v>13</v>
      </c>
      <c r="K11" s="8">
        <v>0</v>
      </c>
      <c r="O11" s="2" t="s">
        <v>10</v>
      </c>
      <c r="P11" s="2">
        <v>100</v>
      </c>
      <c r="Q11" s="2">
        <f>CONVERT(P11,"um","mm")</f>
        <v>0.1</v>
      </c>
      <c r="R11" s="2">
        <f t="shared" si="0"/>
        <v>3.321928094887362</v>
      </c>
      <c r="T11" s="2">
        <v>10</v>
      </c>
      <c r="U11" s="2">
        <v>1.285</v>
      </c>
      <c r="V11" s="2">
        <f>CONVERT(U11,"um","mm")</f>
        <v>0.001285</v>
      </c>
      <c r="W11" s="2">
        <f aca="true" t="shared" si="2" ref="W11:W18">-LOG(V11/1,2)</f>
        <v>9.604015925242933</v>
      </c>
    </row>
    <row r="12" spans="1:23" ht="8.25">
      <c r="A12" s="11">
        <v>0.24</v>
      </c>
      <c r="B12" s="12">
        <v>1200</v>
      </c>
      <c r="C12" s="7">
        <v>0</v>
      </c>
      <c r="D12" s="7">
        <v>100</v>
      </c>
      <c r="E12" s="7">
        <v>0.73</v>
      </c>
      <c r="F12" s="7"/>
      <c r="G12" s="7">
        <f>CONVERT(A12,"um","mm")</f>
        <v>0.00024</v>
      </c>
      <c r="H12" s="7">
        <f t="shared" si="1"/>
        <v>12.024677973715656</v>
      </c>
      <c r="I12" s="7">
        <v>100</v>
      </c>
      <c r="J12" s="7">
        <v>12</v>
      </c>
      <c r="K12" s="8">
        <v>0.73</v>
      </c>
      <c r="O12" s="2" t="s">
        <v>11</v>
      </c>
      <c r="P12" s="2">
        <v>66.44</v>
      </c>
      <c r="Q12" s="2">
        <f>CONVERT(P12,"um","mm")</f>
        <v>0.06644</v>
      </c>
      <c r="R12" s="2">
        <f t="shared" si="0"/>
        <v>3.9118041164744355</v>
      </c>
      <c r="T12" s="2">
        <v>16</v>
      </c>
      <c r="U12" s="2">
        <v>2.119</v>
      </c>
      <c r="V12" s="2">
        <f>CONVERT(U12,"um","mm")</f>
        <v>0.0021190000000000002</v>
      </c>
      <c r="W12" s="2">
        <f t="shared" si="2"/>
        <v>8.882400696952004</v>
      </c>
    </row>
    <row r="13" spans="1:23" ht="8.25">
      <c r="A13" s="11">
        <v>0.49</v>
      </c>
      <c r="B13" s="12">
        <v>1100</v>
      </c>
      <c r="C13" s="7">
        <v>0.73</v>
      </c>
      <c r="D13" s="7">
        <v>99.3</v>
      </c>
      <c r="E13" s="7">
        <v>6.14</v>
      </c>
      <c r="F13" s="7"/>
      <c r="G13" s="7">
        <f>CONVERT(A13,"um","mm")</f>
        <v>0.00049</v>
      </c>
      <c r="H13" s="7">
        <f t="shared" si="1"/>
        <v>10.994930630321603</v>
      </c>
      <c r="I13" s="7">
        <v>99.3</v>
      </c>
      <c r="J13" s="7">
        <v>11</v>
      </c>
      <c r="K13" s="8">
        <v>6.14</v>
      </c>
      <c r="O13" s="2" t="s">
        <v>12</v>
      </c>
      <c r="P13" s="2">
        <v>25.83</v>
      </c>
      <c r="Q13" s="2">
        <f>CONVERT(P13,"um","mm")</f>
        <v>0.02583</v>
      </c>
      <c r="R13" s="2">
        <f t="shared" si="0"/>
        <v>5.274808546318812</v>
      </c>
      <c r="T13" s="2">
        <v>25</v>
      </c>
      <c r="U13" s="2">
        <v>4.039</v>
      </c>
      <c r="V13" s="2">
        <f>CONVERT(U13,"um","mm")</f>
        <v>0.004039</v>
      </c>
      <c r="W13" s="2">
        <f t="shared" si="2"/>
        <v>7.951786138621088</v>
      </c>
    </row>
    <row r="14" spans="1:23" ht="8.25">
      <c r="A14" s="11">
        <v>0.98</v>
      </c>
      <c r="B14" s="12">
        <v>1000</v>
      </c>
      <c r="C14" s="7">
        <v>6.87</v>
      </c>
      <c r="D14" s="7">
        <v>93.1</v>
      </c>
      <c r="E14" s="7">
        <v>8.09</v>
      </c>
      <c r="F14" s="7"/>
      <c r="G14" s="7">
        <f>CONVERT(A14,"um","mm")</f>
        <v>0.00098</v>
      </c>
      <c r="H14" s="7">
        <f t="shared" si="1"/>
        <v>9.994930630321603</v>
      </c>
      <c r="I14" s="7">
        <v>93.1</v>
      </c>
      <c r="J14" s="7">
        <v>10</v>
      </c>
      <c r="K14" s="8">
        <v>8.09</v>
      </c>
      <c r="O14" s="2" t="s">
        <v>30</v>
      </c>
      <c r="P14" s="2">
        <v>4.247</v>
      </c>
      <c r="Q14" s="2">
        <f>CONVERT(P14,"um","mm")</f>
        <v>0.004247</v>
      </c>
      <c r="R14" s="2">
        <f t="shared" si="0"/>
        <v>7.879340175976773</v>
      </c>
      <c r="T14" s="2">
        <v>50</v>
      </c>
      <c r="U14" s="2">
        <v>25.83</v>
      </c>
      <c r="V14" s="2">
        <f>CONVERT(U14,"um","mm")</f>
        <v>0.02583</v>
      </c>
      <c r="W14" s="2">
        <f t="shared" si="2"/>
        <v>5.274808546318812</v>
      </c>
    </row>
    <row r="15" spans="1:23" ht="8.25">
      <c r="A15" s="11">
        <v>1.95</v>
      </c>
      <c r="B15" s="12">
        <v>900</v>
      </c>
      <c r="C15" s="7">
        <v>15</v>
      </c>
      <c r="D15" s="7">
        <v>85</v>
      </c>
      <c r="E15" s="7">
        <v>9.51</v>
      </c>
      <c r="F15" s="7"/>
      <c r="G15" s="7">
        <f>CONVERT(A15,"um","mm")</f>
        <v>0.00195</v>
      </c>
      <c r="H15" s="7">
        <f t="shared" si="1"/>
        <v>9.002310160687202</v>
      </c>
      <c r="I15" s="7">
        <v>85</v>
      </c>
      <c r="J15" s="7">
        <v>9</v>
      </c>
      <c r="K15" s="8">
        <v>9.51</v>
      </c>
      <c r="O15" s="2" t="s">
        <v>13</v>
      </c>
      <c r="P15" s="2">
        <v>2.572</v>
      </c>
      <c r="Q15" s="2">
        <f>CONVERT(P15,"um","mm")</f>
        <v>0.002572</v>
      </c>
      <c r="R15" s="2">
        <f t="shared" si="0"/>
        <v>8.602893641996227</v>
      </c>
      <c r="T15" s="2">
        <v>75</v>
      </c>
      <c r="U15" s="2">
        <v>80.41</v>
      </c>
      <c r="V15" s="2">
        <f>CONVERT(U15,"um","mm")</f>
        <v>0.08041</v>
      </c>
      <c r="W15" s="2">
        <f t="shared" si="2"/>
        <v>3.6364812598470775</v>
      </c>
    </row>
    <row r="16" spans="1:23" ht="8.25">
      <c r="A16" s="11">
        <v>3.9</v>
      </c>
      <c r="B16" s="12">
        <v>800</v>
      </c>
      <c r="C16" s="7">
        <v>24.5</v>
      </c>
      <c r="D16" s="7">
        <v>75.5</v>
      </c>
      <c r="E16" s="7">
        <v>10.5</v>
      </c>
      <c r="F16" s="7"/>
      <c r="G16" s="7">
        <f>CONVERT(A16,"um","mm")</f>
        <v>0.0039</v>
      </c>
      <c r="H16" s="7">
        <f t="shared" si="1"/>
        <v>8.002310160687202</v>
      </c>
      <c r="I16" s="7">
        <v>75.5</v>
      </c>
      <c r="J16" s="7">
        <v>8</v>
      </c>
      <c r="K16" s="8">
        <v>10.5</v>
      </c>
      <c r="O16" s="2" t="s">
        <v>14</v>
      </c>
      <c r="P16" s="2">
        <v>72.94</v>
      </c>
      <c r="Q16" s="2">
        <f>CONVERT(P16,"um","mm")</f>
        <v>0.07294</v>
      </c>
      <c r="R16" s="2">
        <f t="shared" si="0"/>
        <v>3.7771459901006996</v>
      </c>
      <c r="T16" s="2">
        <v>84</v>
      </c>
      <c r="U16" s="2">
        <v>107.7</v>
      </c>
      <c r="V16" s="2">
        <f>CONVERT(U16,"um","mm")</f>
        <v>0.1077</v>
      </c>
      <c r="W16" s="2">
        <f t="shared" si="2"/>
        <v>3.214909845005242</v>
      </c>
    </row>
    <row r="17" spans="1:23" ht="8.25">
      <c r="A17" s="11">
        <v>7.8</v>
      </c>
      <c r="B17" s="12">
        <v>700</v>
      </c>
      <c r="C17" s="7">
        <v>35</v>
      </c>
      <c r="D17" s="7">
        <v>65</v>
      </c>
      <c r="E17" s="7">
        <v>9.03</v>
      </c>
      <c r="F17" s="7"/>
      <c r="G17" s="7">
        <f>CONVERT(A17,"um","mm")</f>
        <v>0.0078</v>
      </c>
      <c r="H17" s="7">
        <f t="shared" si="1"/>
        <v>7.002310160687201</v>
      </c>
      <c r="I17" s="7">
        <v>65</v>
      </c>
      <c r="J17" s="7">
        <v>7</v>
      </c>
      <c r="K17" s="8">
        <v>9.03</v>
      </c>
      <c r="O17" s="2" t="s">
        <v>15</v>
      </c>
      <c r="P17" s="2">
        <v>117.1</v>
      </c>
      <c r="T17" s="2">
        <v>90</v>
      </c>
      <c r="U17" s="2">
        <v>145.2</v>
      </c>
      <c r="V17" s="2">
        <f>CONVERT(U17,"um","mm")</f>
        <v>0.1452</v>
      </c>
      <c r="W17" s="2">
        <f t="shared" si="2"/>
        <v>2.783886641553699</v>
      </c>
    </row>
    <row r="18" spans="1:23" ht="8.25">
      <c r="A18" s="11">
        <v>15.6</v>
      </c>
      <c r="B18" s="12">
        <v>600</v>
      </c>
      <c r="C18" s="7">
        <v>44</v>
      </c>
      <c r="D18" s="7">
        <v>56</v>
      </c>
      <c r="E18" s="7">
        <v>8.22</v>
      </c>
      <c r="F18" s="7"/>
      <c r="G18" s="7">
        <f>CONVERT(A18,"um","mm")</f>
        <v>0.0156</v>
      </c>
      <c r="H18" s="7">
        <f t="shared" si="1"/>
        <v>6.002310160687201</v>
      </c>
      <c r="I18" s="7">
        <v>56</v>
      </c>
      <c r="J18" s="7">
        <v>6</v>
      </c>
      <c r="K18" s="8">
        <v>8.22</v>
      </c>
      <c r="O18" s="2" t="s">
        <v>16</v>
      </c>
      <c r="P18" s="2">
        <v>13721</v>
      </c>
      <c r="T18" s="2">
        <v>95</v>
      </c>
      <c r="U18" s="2">
        <v>251.1</v>
      </c>
      <c r="V18" s="2">
        <f>CONVERT(U18,"um","mm")</f>
        <v>0.2511</v>
      </c>
      <c r="W18" s="2">
        <f t="shared" si="2"/>
        <v>1.9936660662779495</v>
      </c>
    </row>
    <row r="19" spans="1:16" ht="8.25">
      <c r="A19" s="11">
        <v>31.2</v>
      </c>
      <c r="B19" s="12">
        <v>500</v>
      </c>
      <c r="C19" s="7">
        <v>52.3</v>
      </c>
      <c r="D19" s="7">
        <v>47.7</v>
      </c>
      <c r="E19" s="7">
        <v>2.43</v>
      </c>
      <c r="F19" s="7"/>
      <c r="G19" s="7">
        <f>CONVERT(A19,"um","mm")</f>
        <v>0.0312</v>
      </c>
      <c r="H19" s="7">
        <f t="shared" si="1"/>
        <v>5.002310160687201</v>
      </c>
      <c r="I19" s="7">
        <v>47.7</v>
      </c>
      <c r="J19" s="7">
        <v>5</v>
      </c>
      <c r="K19" s="8">
        <f>SUM(E19+E20+E21+E22)</f>
        <v>14.240000000000002</v>
      </c>
      <c r="O19" s="2" t="s">
        <v>17</v>
      </c>
      <c r="P19" s="2">
        <v>176.3</v>
      </c>
    </row>
    <row r="20" spans="1:31" ht="8.25">
      <c r="A20" s="11">
        <v>37.2</v>
      </c>
      <c r="B20" s="12">
        <v>400</v>
      </c>
      <c r="C20" s="7">
        <v>54.7</v>
      </c>
      <c r="D20" s="7">
        <v>45.3</v>
      </c>
      <c r="E20" s="7">
        <v>2.96</v>
      </c>
      <c r="F20" s="7"/>
      <c r="G20" s="7">
        <f>CONVERT(A20,"um","mm")</f>
        <v>0.0372</v>
      </c>
      <c r="H20" s="7">
        <f t="shared" si="1"/>
        <v>4.748553568441418</v>
      </c>
      <c r="I20" s="7">
        <v>45.3</v>
      </c>
      <c r="J20" s="7">
        <v>4</v>
      </c>
      <c r="K20" s="8">
        <f>SUM(E23+E24+E25+E26)</f>
        <v>20.89</v>
      </c>
      <c r="O20" s="2" t="s">
        <v>31</v>
      </c>
      <c r="P20" s="2">
        <v>3.802</v>
      </c>
      <c r="U20" s="2">
        <v>5</v>
      </c>
      <c r="V20" s="2">
        <v>10</v>
      </c>
      <c r="W20" s="2">
        <v>16</v>
      </c>
      <c r="X20" s="2">
        <v>25</v>
      </c>
      <c r="Y20" s="2">
        <v>50</v>
      </c>
      <c r="Z20" s="2">
        <v>75</v>
      </c>
      <c r="AA20" s="2">
        <v>84</v>
      </c>
      <c r="AB20" s="2">
        <v>90</v>
      </c>
      <c r="AC20" s="2">
        <v>95</v>
      </c>
      <c r="AD20" s="2" t="s">
        <v>45</v>
      </c>
      <c r="AE20" s="2" t="s">
        <v>46</v>
      </c>
    </row>
    <row r="21" spans="1:30" ht="8.25">
      <c r="A21" s="11">
        <v>44.2</v>
      </c>
      <c r="B21" s="12">
        <v>325</v>
      </c>
      <c r="C21" s="7">
        <v>57.7</v>
      </c>
      <c r="D21" s="7">
        <v>42.3</v>
      </c>
      <c r="E21" s="7">
        <v>3.89</v>
      </c>
      <c r="F21" s="7"/>
      <c r="G21" s="7">
        <f>CONVERT(A21,"um","mm")</f>
        <v>0.0442</v>
      </c>
      <c r="H21" s="7">
        <f t="shared" si="1"/>
        <v>4.499809820158018</v>
      </c>
      <c r="I21" s="7">
        <v>42.3</v>
      </c>
      <c r="J21" s="7">
        <v>3</v>
      </c>
      <c r="K21" s="8">
        <f>SUM(E27+E28+E29+E30)</f>
        <v>7.59</v>
      </c>
      <c r="O21" s="2" t="s">
        <v>32</v>
      </c>
      <c r="P21" s="2">
        <v>17.08</v>
      </c>
      <c r="U21" s="2">
        <v>0.000827</v>
      </c>
      <c r="V21" s="2">
        <v>0.001285</v>
      </c>
      <c r="W21" s="2">
        <v>0.0021190000000000002</v>
      </c>
      <c r="X21" s="2">
        <v>0.004039</v>
      </c>
      <c r="Y21" s="2">
        <v>0.02583</v>
      </c>
      <c r="Z21" s="2">
        <v>0.08041</v>
      </c>
      <c r="AA21" s="2">
        <v>0.1077</v>
      </c>
      <c r="AB21" s="2">
        <v>0.1452</v>
      </c>
      <c r="AC21" s="2">
        <v>0.2511</v>
      </c>
      <c r="AD21" s="2">
        <f>((W21+AA21)/2)</f>
        <v>0.0549095</v>
      </c>
    </row>
    <row r="22" spans="1:31" ht="8.25">
      <c r="A22" s="11">
        <v>52.6</v>
      </c>
      <c r="B22" s="12">
        <v>270</v>
      </c>
      <c r="C22" s="7">
        <v>61.5</v>
      </c>
      <c r="D22" s="7">
        <v>38.5</v>
      </c>
      <c r="E22" s="7">
        <v>4.96</v>
      </c>
      <c r="F22" s="7"/>
      <c r="G22" s="7">
        <f>CONVERT(A22,"um","mm")</f>
        <v>0.0526</v>
      </c>
      <c r="H22" s="7">
        <f t="shared" si="1"/>
        <v>4.2487933902571475</v>
      </c>
      <c r="I22" s="7">
        <v>38.5</v>
      </c>
      <c r="J22" s="7">
        <v>2</v>
      </c>
      <c r="K22" s="8">
        <f>SUM(E31+E32+E33+E34)</f>
        <v>2.86</v>
      </c>
      <c r="U22" s="2">
        <v>10.239825050152898</v>
      </c>
      <c r="V22" s="2">
        <v>9.604015925242933</v>
      </c>
      <c r="W22" s="2">
        <v>8.882400696952004</v>
      </c>
      <c r="X22" s="2">
        <v>7.951786138621088</v>
      </c>
      <c r="Y22" s="2">
        <v>5.274808546318812</v>
      </c>
      <c r="Z22" s="2">
        <v>3.6364812598470775</v>
      </c>
      <c r="AA22" s="2">
        <v>3.214909845005242</v>
      </c>
      <c r="AB22" s="2">
        <v>2.783886641553699</v>
      </c>
      <c r="AC22" s="2">
        <v>1.9936660662779495</v>
      </c>
      <c r="AD22" s="2">
        <f>((W22+AA22)/2)</f>
        <v>6.048655270978623</v>
      </c>
      <c r="AE22" s="2">
        <f>((X22-AB22)/2)</f>
        <v>2.5839497485336946</v>
      </c>
    </row>
    <row r="23" spans="1:11" ht="8.25">
      <c r="A23" s="11">
        <v>62.5</v>
      </c>
      <c r="B23" s="12">
        <v>230</v>
      </c>
      <c r="C23" s="7">
        <v>66.5</v>
      </c>
      <c r="D23" s="7">
        <v>33.5</v>
      </c>
      <c r="E23" s="7">
        <v>5.64</v>
      </c>
      <c r="F23" s="7"/>
      <c r="G23" s="7">
        <f>CONVERT(A23,"um","mm")</f>
        <v>0.0625</v>
      </c>
      <c r="H23" s="7">
        <f t="shared" si="1"/>
        <v>4</v>
      </c>
      <c r="I23" s="7">
        <v>33.5</v>
      </c>
      <c r="J23" s="7">
        <v>1</v>
      </c>
      <c r="K23" s="8">
        <f>SUM(E35+E36+E37+E38)</f>
        <v>2.16</v>
      </c>
    </row>
    <row r="24" spans="1:17" ht="8.25">
      <c r="A24" s="11">
        <v>74</v>
      </c>
      <c r="B24" s="12">
        <v>200</v>
      </c>
      <c r="C24" s="7">
        <v>72.1</v>
      </c>
      <c r="D24" s="7">
        <v>27.9</v>
      </c>
      <c r="E24" s="7">
        <v>5.88</v>
      </c>
      <c r="F24" s="7"/>
      <c r="G24" s="7">
        <f>CONVERT(A24,"um","mm")</f>
        <v>0.074</v>
      </c>
      <c r="H24" s="7">
        <f t="shared" si="1"/>
        <v>3.7563309190331378</v>
      </c>
      <c r="I24" s="7">
        <v>27.9</v>
      </c>
      <c r="J24" s="7">
        <v>0</v>
      </c>
      <c r="K24" s="8">
        <f>SUM(E39+E40+E41+E42)</f>
        <v>0.0033</v>
      </c>
      <c r="O24" s="2" t="s">
        <v>42</v>
      </c>
      <c r="P24" s="2" t="s">
        <v>43</v>
      </c>
      <c r="Q24" s="2" t="s">
        <v>44</v>
      </c>
    </row>
    <row r="25" spans="1:17" ht="8.25">
      <c r="A25" s="11">
        <v>88</v>
      </c>
      <c r="B25" s="12">
        <v>170</v>
      </c>
      <c r="C25" s="7">
        <v>78</v>
      </c>
      <c r="D25" s="7">
        <v>22</v>
      </c>
      <c r="E25" s="7">
        <v>5.29</v>
      </c>
      <c r="F25" s="7"/>
      <c r="G25" s="7">
        <f>CONVERT(A25,"um","mm")</f>
        <v>0.088</v>
      </c>
      <c r="H25" s="7">
        <f t="shared" si="1"/>
        <v>3.50635266602479</v>
      </c>
      <c r="I25" s="7">
        <v>22</v>
      </c>
      <c r="J25" s="7">
        <v>-1</v>
      </c>
      <c r="K25" s="8">
        <f>SUM(E43+E44)</f>
        <v>0</v>
      </c>
      <c r="O25" s="2">
        <f>SUM(K25+K24+K23+K22+K21+K20)</f>
        <v>33.503299999999996</v>
      </c>
      <c r="P25" s="2">
        <f>SUM(K19+K18+K17+K16)</f>
        <v>41.99</v>
      </c>
      <c r="Q25" s="2">
        <f>SUM(K15+K14+K13+K12+K11+K10)</f>
        <v>24.470000000000002</v>
      </c>
    </row>
    <row r="26" spans="1:11" ht="8.25">
      <c r="A26" s="11">
        <v>105</v>
      </c>
      <c r="B26" s="12">
        <v>140</v>
      </c>
      <c r="C26" s="7">
        <v>83.3</v>
      </c>
      <c r="D26" s="7">
        <v>16.7</v>
      </c>
      <c r="E26" s="7">
        <v>4.08</v>
      </c>
      <c r="F26" s="7"/>
      <c r="G26" s="7">
        <f>CONVERT(A26,"um","mm")</f>
        <v>0.105</v>
      </c>
      <c r="H26" s="7">
        <f t="shared" si="1"/>
        <v>3.2515387669959646</v>
      </c>
      <c r="I26" s="7">
        <v>16.7</v>
      </c>
      <c r="J26" s="7"/>
      <c r="K26" s="8"/>
    </row>
    <row r="27" spans="1:11" ht="8.25">
      <c r="A27" s="11">
        <v>125</v>
      </c>
      <c r="B27" s="12">
        <v>120</v>
      </c>
      <c r="C27" s="7">
        <v>87.4</v>
      </c>
      <c r="D27" s="7">
        <v>12.6</v>
      </c>
      <c r="E27" s="7">
        <v>2.99</v>
      </c>
      <c r="F27" s="7"/>
      <c r="G27" s="7">
        <f>CONVERT(A27,"um","mm")</f>
        <v>0.125</v>
      </c>
      <c r="H27" s="7">
        <f t="shared" si="1"/>
        <v>3</v>
      </c>
      <c r="I27" s="7">
        <v>12.6</v>
      </c>
      <c r="J27" s="7"/>
      <c r="K27" s="8"/>
    </row>
    <row r="28" spans="1:11" ht="8.25">
      <c r="A28" s="11">
        <v>149</v>
      </c>
      <c r="B28" s="12">
        <v>100</v>
      </c>
      <c r="C28" s="7">
        <v>90.4</v>
      </c>
      <c r="D28" s="7">
        <v>9.62</v>
      </c>
      <c r="E28" s="7">
        <v>2.13</v>
      </c>
      <c r="F28" s="7"/>
      <c r="G28" s="7">
        <f>CONVERT(A28,"um","mm")</f>
        <v>0.149</v>
      </c>
      <c r="H28" s="7">
        <f t="shared" si="1"/>
        <v>2.746615764199926</v>
      </c>
      <c r="I28" s="7">
        <v>9.62</v>
      </c>
      <c r="J28" s="7"/>
      <c r="K28" s="8"/>
    </row>
    <row r="29" spans="1:11" ht="8.25">
      <c r="A29" s="11">
        <v>177</v>
      </c>
      <c r="B29" s="12">
        <v>80</v>
      </c>
      <c r="C29" s="7">
        <v>92.5</v>
      </c>
      <c r="D29" s="7">
        <v>7.49</v>
      </c>
      <c r="E29" s="7">
        <v>1.48</v>
      </c>
      <c r="F29" s="7"/>
      <c r="G29" s="7">
        <f>CONVERT(A29,"um","mm")</f>
        <v>0.177</v>
      </c>
      <c r="H29" s="7">
        <f t="shared" si="1"/>
        <v>2.49817873457909</v>
      </c>
      <c r="I29" s="7">
        <v>7.49</v>
      </c>
      <c r="J29" s="7"/>
      <c r="K29" s="8"/>
    </row>
    <row r="30" spans="1:11" ht="8.25">
      <c r="A30" s="11">
        <v>210</v>
      </c>
      <c r="B30" s="12">
        <v>70</v>
      </c>
      <c r="C30" s="7">
        <v>94</v>
      </c>
      <c r="D30" s="7">
        <v>6.01</v>
      </c>
      <c r="E30" s="7">
        <v>0.99</v>
      </c>
      <c r="F30" s="7"/>
      <c r="G30" s="7">
        <f>CONVERT(A30,"um","mm")</f>
        <v>0.21</v>
      </c>
      <c r="H30" s="7">
        <f t="shared" si="1"/>
        <v>2.2515387669959646</v>
      </c>
      <c r="I30" s="7">
        <v>6.01</v>
      </c>
      <c r="J30" s="7"/>
      <c r="K30" s="8"/>
    </row>
    <row r="31" spans="1:11" ht="8.25">
      <c r="A31" s="11">
        <v>250</v>
      </c>
      <c r="B31" s="12">
        <v>60</v>
      </c>
      <c r="C31" s="7">
        <v>95</v>
      </c>
      <c r="D31" s="7">
        <v>5.02</v>
      </c>
      <c r="E31" s="7">
        <v>0.67</v>
      </c>
      <c r="F31" s="7"/>
      <c r="G31" s="7">
        <f>CONVERT(A31,"um","mm")</f>
        <v>0.25</v>
      </c>
      <c r="H31" s="7">
        <f t="shared" si="1"/>
        <v>2</v>
      </c>
      <c r="I31" s="7">
        <v>5.02</v>
      </c>
      <c r="J31" s="7"/>
      <c r="K31" s="8"/>
    </row>
    <row r="32" spans="1:11" ht="8.25">
      <c r="A32" s="11">
        <v>297</v>
      </c>
      <c r="B32" s="12">
        <v>50</v>
      </c>
      <c r="C32" s="7">
        <v>95.7</v>
      </c>
      <c r="D32" s="7">
        <v>4.35</v>
      </c>
      <c r="E32" s="7">
        <v>0.69</v>
      </c>
      <c r="F32" s="7"/>
      <c r="G32" s="7">
        <f>CONVERT(A32,"um","mm")</f>
        <v>0.297</v>
      </c>
      <c r="H32" s="7">
        <f t="shared" si="1"/>
        <v>1.7514651638613215</v>
      </c>
      <c r="I32" s="7">
        <v>4.35</v>
      </c>
      <c r="J32" s="7"/>
      <c r="K32" s="8"/>
    </row>
    <row r="33" spans="1:11" ht="8.25">
      <c r="A33" s="11">
        <v>354</v>
      </c>
      <c r="B33" s="12">
        <v>45</v>
      </c>
      <c r="C33" s="7">
        <v>96.3</v>
      </c>
      <c r="D33" s="7">
        <v>3.66</v>
      </c>
      <c r="E33" s="7">
        <v>0.77</v>
      </c>
      <c r="F33" s="7"/>
      <c r="G33" s="7">
        <f>CONVERT(A33,"um","mm")</f>
        <v>0.354</v>
      </c>
      <c r="H33" s="7">
        <f t="shared" si="1"/>
        <v>1.4981787345790896</v>
      </c>
      <c r="I33" s="7">
        <v>3.66</v>
      </c>
      <c r="J33" s="7"/>
      <c r="K33" s="8"/>
    </row>
    <row r="34" spans="1:11" ht="8.25">
      <c r="A34" s="11">
        <v>420</v>
      </c>
      <c r="B34" s="12">
        <v>40</v>
      </c>
      <c r="C34" s="7">
        <v>97.1</v>
      </c>
      <c r="D34" s="7">
        <v>2.89</v>
      </c>
      <c r="E34" s="7">
        <v>0.73</v>
      </c>
      <c r="F34" s="7"/>
      <c r="G34" s="7">
        <f>CONVERT(A34,"um","mm")</f>
        <v>0.42</v>
      </c>
      <c r="H34" s="7">
        <f t="shared" si="1"/>
        <v>1.2515387669959643</v>
      </c>
      <c r="I34" s="7">
        <v>2.89</v>
      </c>
      <c r="J34" s="7"/>
      <c r="K34" s="8"/>
    </row>
    <row r="35" spans="1:11" ht="8.25">
      <c r="A35" s="11">
        <v>500</v>
      </c>
      <c r="B35" s="12">
        <v>35</v>
      </c>
      <c r="C35" s="7">
        <v>97.8</v>
      </c>
      <c r="D35" s="7">
        <v>2.16</v>
      </c>
      <c r="E35" s="7">
        <v>0.58</v>
      </c>
      <c r="F35" s="7"/>
      <c r="G35" s="7">
        <f>CONVERT(A35,"um","mm")</f>
        <v>0.5</v>
      </c>
      <c r="H35" s="7">
        <f t="shared" si="1"/>
        <v>1</v>
      </c>
      <c r="I35" s="7">
        <v>2.16</v>
      </c>
      <c r="J35" s="7"/>
      <c r="K35" s="8"/>
    </row>
    <row r="36" spans="1:11" ht="8.25">
      <c r="A36" s="11">
        <v>590</v>
      </c>
      <c r="B36" s="12">
        <v>30</v>
      </c>
      <c r="C36" s="7">
        <v>98.4</v>
      </c>
      <c r="D36" s="7">
        <v>1.59</v>
      </c>
      <c r="E36" s="7">
        <v>0.79</v>
      </c>
      <c r="F36" s="7"/>
      <c r="G36" s="7">
        <f>CONVERT(A36,"um","mm")</f>
        <v>0.59</v>
      </c>
      <c r="H36" s="7">
        <f t="shared" si="1"/>
        <v>0.7612131404128836</v>
      </c>
      <c r="I36" s="7">
        <v>1.59</v>
      </c>
      <c r="J36" s="7"/>
      <c r="K36" s="8"/>
    </row>
    <row r="37" spans="1:11" ht="8.25">
      <c r="A37" s="11">
        <v>710</v>
      </c>
      <c r="B37" s="12">
        <v>25</v>
      </c>
      <c r="C37" s="7">
        <v>99.2</v>
      </c>
      <c r="D37" s="7">
        <v>0.79</v>
      </c>
      <c r="E37" s="7">
        <v>0.64</v>
      </c>
      <c r="F37" s="7"/>
      <c r="G37" s="7">
        <f>CONVERT(A37,"um","mm")</f>
        <v>0.71</v>
      </c>
      <c r="H37" s="7">
        <f t="shared" si="1"/>
        <v>0.49410907027004275</v>
      </c>
      <c r="I37" s="7">
        <v>0.79</v>
      </c>
      <c r="J37" s="7"/>
      <c r="K37" s="8"/>
    </row>
    <row r="38" spans="1:11" ht="8.25">
      <c r="A38" s="11">
        <v>840</v>
      </c>
      <c r="B38" s="12">
        <v>20</v>
      </c>
      <c r="C38" s="7">
        <v>99.8</v>
      </c>
      <c r="D38" s="7">
        <v>0.15</v>
      </c>
      <c r="E38" s="7">
        <v>0.15</v>
      </c>
      <c r="F38" s="7"/>
      <c r="G38" s="7">
        <f>CONVERT(A38,"um","mm")</f>
        <v>0.84</v>
      </c>
      <c r="H38" s="7">
        <f t="shared" si="1"/>
        <v>0.2515387669959645</v>
      </c>
      <c r="I38" s="7">
        <v>0.15</v>
      </c>
      <c r="J38" s="7"/>
      <c r="K38" s="8"/>
    </row>
    <row r="39" spans="1:11" ht="8.25">
      <c r="A39" s="11">
        <v>1000</v>
      </c>
      <c r="B39" s="12">
        <v>18</v>
      </c>
      <c r="C39" s="7">
        <v>99.997</v>
      </c>
      <c r="D39" s="7">
        <v>0.0033</v>
      </c>
      <c r="E39" s="7">
        <v>0.0033</v>
      </c>
      <c r="F39" s="7"/>
      <c r="G39" s="7">
        <f>CONVERT(A39,"um","mm")</f>
        <v>1</v>
      </c>
      <c r="H39" s="7">
        <f t="shared" si="1"/>
        <v>0</v>
      </c>
      <c r="I39" s="7">
        <v>0.0033</v>
      </c>
      <c r="J39" s="7"/>
      <c r="K39" s="8"/>
    </row>
    <row r="40" spans="1:11" ht="8.25">
      <c r="A40" s="11">
        <v>1190</v>
      </c>
      <c r="B40" s="12">
        <v>16</v>
      </c>
      <c r="C40" s="7">
        <v>100</v>
      </c>
      <c r="D40" s="7">
        <v>0</v>
      </c>
      <c r="E40" s="7">
        <v>0</v>
      </c>
      <c r="F40" s="7"/>
      <c r="G40" s="7">
        <f>CONVERT(A40,"um","mm")</f>
        <v>1.19</v>
      </c>
      <c r="H40" s="7">
        <f t="shared" si="1"/>
        <v>-0.2509615735332188</v>
      </c>
      <c r="I40" s="7">
        <v>0</v>
      </c>
      <c r="J40" s="7"/>
      <c r="K40" s="8"/>
    </row>
    <row r="41" spans="1:11" ht="8.25">
      <c r="A41" s="11">
        <v>1410</v>
      </c>
      <c r="B41" s="12">
        <v>14</v>
      </c>
      <c r="C41" s="7">
        <v>100</v>
      </c>
      <c r="D41" s="7">
        <v>0</v>
      </c>
      <c r="E41" s="7">
        <v>0</v>
      </c>
      <c r="F41" s="7"/>
      <c r="G41" s="7">
        <f>CONVERT(A41,"um","mm")</f>
        <v>1.41</v>
      </c>
      <c r="H41" s="7">
        <f t="shared" si="1"/>
        <v>-0.4956951626240688</v>
      </c>
      <c r="I41" s="7">
        <v>0</v>
      </c>
      <c r="J41" s="7"/>
      <c r="K41" s="8"/>
    </row>
    <row r="42" spans="1:11" ht="8.25">
      <c r="A42" s="11">
        <v>1680</v>
      </c>
      <c r="B42" s="12">
        <v>12</v>
      </c>
      <c r="C42" s="7">
        <v>100</v>
      </c>
      <c r="D42" s="7">
        <v>0</v>
      </c>
      <c r="E42" s="7">
        <v>0</v>
      </c>
      <c r="F42" s="7"/>
      <c r="G42" s="7">
        <f>CONVERT(A42,"um","mm")</f>
        <v>1.68</v>
      </c>
      <c r="H42" s="7">
        <f t="shared" si="1"/>
        <v>-0.7484612330040356</v>
      </c>
      <c r="I42" s="7">
        <v>0</v>
      </c>
      <c r="J42" s="7"/>
      <c r="K42" s="8"/>
    </row>
    <row r="43" spans="1:11" ht="8.25">
      <c r="A43" s="11">
        <v>2000</v>
      </c>
      <c r="B43" s="12">
        <v>10</v>
      </c>
      <c r="C43" s="7">
        <v>100</v>
      </c>
      <c r="D43" s="7">
        <v>0</v>
      </c>
      <c r="E43" s="7">
        <v>0</v>
      </c>
      <c r="F43" s="7"/>
      <c r="G43" s="7">
        <f>CONVERT(A43,"um","mm")</f>
        <v>2</v>
      </c>
      <c r="H43" s="7">
        <f t="shared" si="1"/>
        <v>-1</v>
      </c>
      <c r="I43" s="7">
        <v>0</v>
      </c>
      <c r="J43" s="7"/>
      <c r="K43" s="8"/>
    </row>
    <row r="44" spans="1:11" ht="9" thickBot="1">
      <c r="A44" s="13"/>
      <c r="B44" s="14"/>
      <c r="C44" s="9">
        <v>100</v>
      </c>
      <c r="D44" s="9">
        <v>0</v>
      </c>
      <c r="E44" s="9"/>
      <c r="F44" s="9"/>
      <c r="G44" s="9">
        <f>CONVERT(A44,"um","mm")</f>
        <v>0</v>
      </c>
      <c r="H44" s="9" t="e">
        <f t="shared" si="1"/>
        <v>#NUM!</v>
      </c>
      <c r="I44" s="9"/>
      <c r="J44" s="9"/>
      <c r="K44" s="10"/>
    </row>
    <row r="45" ht="9" thickTop="1"/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J1">
      <selection activeCell="O25" sqref="O25:Q25"/>
    </sheetView>
  </sheetViews>
  <sheetFormatPr defaultColWidth="9.140625" defaultRowHeight="12.75"/>
  <cols>
    <col min="1" max="1" width="8.00390625" style="2" bestFit="1" customWidth="1"/>
    <col min="2" max="2" width="15.140625" style="2" bestFit="1" customWidth="1"/>
    <col min="3" max="4" width="9.28125" style="2" bestFit="1" customWidth="1"/>
    <col min="5" max="5" width="10.57421875" style="2" bestFit="1" customWidth="1"/>
    <col min="6" max="6" width="0.85546875" style="2" customWidth="1"/>
    <col min="7" max="8" width="5.00390625" style="2" bestFit="1" customWidth="1"/>
    <col min="9" max="9" width="5.28125" style="2" bestFit="1" customWidth="1"/>
    <col min="10" max="10" width="4.57421875" style="2" bestFit="1" customWidth="1"/>
    <col min="11" max="11" width="6.28125" style="2" bestFit="1" customWidth="1"/>
    <col min="12" max="14" width="0.85546875" style="2" customWidth="1"/>
    <col min="15" max="15" width="11.57421875" style="2" bestFit="1" customWidth="1"/>
    <col min="16" max="16" width="6.28125" style="2" bestFit="1" customWidth="1"/>
    <col min="17" max="17" width="5.00390625" style="2" bestFit="1" customWidth="1"/>
    <col min="18" max="18" width="4.8515625" style="2" bestFit="1" customWidth="1"/>
    <col min="19" max="19" width="0.85546875" style="2" customWidth="1"/>
    <col min="20" max="20" width="4.8515625" style="2" bestFit="1" customWidth="1"/>
    <col min="21" max="21" width="5.57421875" style="2" bestFit="1" customWidth="1"/>
    <col min="22" max="22" width="5.00390625" style="2" bestFit="1" customWidth="1"/>
    <col min="23" max="23" width="4.8515625" style="2" bestFit="1" customWidth="1"/>
    <col min="24" max="25" width="4.7109375" style="2" bestFit="1" customWidth="1"/>
    <col min="26" max="26" width="4.57421875" style="2" bestFit="1" customWidth="1"/>
    <col min="27" max="28" width="4.8515625" style="2" bestFit="1" customWidth="1"/>
    <col min="29" max="29" width="4.7109375" style="2" bestFit="1" customWidth="1"/>
    <col min="30" max="30" width="7.00390625" style="2" bestFit="1" customWidth="1"/>
    <col min="31" max="31" width="11.140625" style="2" bestFit="1" customWidth="1"/>
    <col min="32" max="16384" width="9.140625" style="2" customWidth="1"/>
  </cols>
  <sheetData>
    <row r="1" spans="1:2" ht="8.25">
      <c r="A1" s="2" t="s">
        <v>0</v>
      </c>
      <c r="B1" s="2">
        <v>37267.46319444444</v>
      </c>
    </row>
    <row r="2" spans="1:5" ht="8.25">
      <c r="A2" s="2" t="s">
        <v>1</v>
      </c>
      <c r="B2" s="2" t="s">
        <v>146</v>
      </c>
      <c r="C2" s="2" t="s">
        <v>36</v>
      </c>
      <c r="D2" s="2" t="s">
        <v>37</v>
      </c>
      <c r="E2" s="2" t="s">
        <v>38</v>
      </c>
    </row>
    <row r="3" spans="1:6" ht="8.25">
      <c r="A3" s="2" t="s">
        <v>3</v>
      </c>
      <c r="B3" s="2" t="s">
        <v>147</v>
      </c>
      <c r="C3" s="2">
        <f>AVERAGE(E3:F3)</f>
        <v>23.458333333333332</v>
      </c>
      <c r="D3" s="2">
        <f>CONVERT(C3,"ft","m")</f>
        <v>7.1501</v>
      </c>
      <c r="E3" s="2">
        <f>CONVERT(VALUE(LEFT(B4,3)),"in","ft")</f>
        <v>23.333333333333332</v>
      </c>
      <c r="F3" s="2">
        <f>CONVERT(VALUE(RIGHT(B4,3)),"in","ft")</f>
        <v>23.583333333333332</v>
      </c>
    </row>
    <row r="4" spans="1:2" ht="8.25">
      <c r="A4" s="2" t="s">
        <v>5</v>
      </c>
      <c r="B4" s="2" t="s">
        <v>148</v>
      </c>
    </row>
    <row r="5" ht="8.25">
      <c r="A5" s="2" t="s">
        <v>7</v>
      </c>
    </row>
    <row r="6" ht="9" thickBot="1"/>
    <row r="7" spans="1:21" ht="9" thickTop="1">
      <c r="A7" s="3" t="s">
        <v>18</v>
      </c>
      <c r="B7" s="4" t="s">
        <v>26</v>
      </c>
      <c r="C7" s="4" t="s">
        <v>20</v>
      </c>
      <c r="D7" s="4" t="s">
        <v>21</v>
      </c>
      <c r="E7" s="4" t="s">
        <v>22</v>
      </c>
      <c r="F7" s="4"/>
      <c r="G7" s="4"/>
      <c r="H7" s="4"/>
      <c r="I7" s="4"/>
      <c r="J7" s="4"/>
      <c r="K7" s="5"/>
      <c r="T7" s="2" t="s">
        <v>24</v>
      </c>
      <c r="U7" s="2" t="s">
        <v>33</v>
      </c>
    </row>
    <row r="8" spans="1:23" ht="8.25">
      <c r="A8" s="6" t="s">
        <v>23</v>
      </c>
      <c r="B8" s="7"/>
      <c r="C8" s="7" t="s">
        <v>24</v>
      </c>
      <c r="D8" s="7" t="s">
        <v>24</v>
      </c>
      <c r="E8" s="7" t="s">
        <v>24</v>
      </c>
      <c r="F8" s="7"/>
      <c r="G8" s="7"/>
      <c r="H8" s="7"/>
      <c r="I8" s="7"/>
      <c r="J8" s="7"/>
      <c r="K8" s="8"/>
      <c r="Q8" s="2" t="s">
        <v>27</v>
      </c>
      <c r="R8" s="2" t="s">
        <v>28</v>
      </c>
      <c r="T8" s="2" t="s">
        <v>25</v>
      </c>
      <c r="U8" s="2" t="s">
        <v>34</v>
      </c>
      <c r="V8" s="2" t="s">
        <v>27</v>
      </c>
      <c r="W8" s="2" t="s">
        <v>28</v>
      </c>
    </row>
    <row r="9" spans="1:21" ht="8.25">
      <c r="A9" s="6"/>
      <c r="B9" s="7"/>
      <c r="C9" s="7" t="s">
        <v>25</v>
      </c>
      <c r="D9" s="7" t="s">
        <v>29</v>
      </c>
      <c r="E9" s="7" t="s">
        <v>25</v>
      </c>
      <c r="F9" s="7"/>
      <c r="G9" s="7" t="s">
        <v>27</v>
      </c>
      <c r="H9" s="7" t="s">
        <v>28</v>
      </c>
      <c r="I9" s="7" t="s">
        <v>39</v>
      </c>
      <c r="J9" s="7" t="s">
        <v>40</v>
      </c>
      <c r="K9" s="8" t="s">
        <v>41</v>
      </c>
      <c r="O9" s="2" t="s">
        <v>8</v>
      </c>
      <c r="P9" s="2">
        <v>0.375</v>
      </c>
      <c r="Q9" s="2">
        <f>CONVERT(P9,"um","mm")</f>
        <v>0.000375</v>
      </c>
      <c r="R9" s="2">
        <f>-LOG(Q9/1,2)</f>
        <v>11.380821783940931</v>
      </c>
      <c r="U9" s="2" t="s">
        <v>35</v>
      </c>
    </row>
    <row r="10" spans="1:23" ht="8.25">
      <c r="A10" s="11">
        <v>0</v>
      </c>
      <c r="B10" s="12">
        <v>1400</v>
      </c>
      <c r="C10" s="7">
        <v>0</v>
      </c>
      <c r="D10" s="7">
        <v>100</v>
      </c>
      <c r="E10" s="7">
        <v>0</v>
      </c>
      <c r="F10" s="7"/>
      <c r="G10" s="7">
        <f>CONVERT(A10,"um","mm")</f>
        <v>0</v>
      </c>
      <c r="H10" s="7" t="e">
        <f>-LOG(G10,2)</f>
        <v>#NUM!</v>
      </c>
      <c r="I10" s="7">
        <v>100</v>
      </c>
      <c r="J10" s="7"/>
      <c r="K10" s="8"/>
      <c r="O10" s="2" t="s">
        <v>9</v>
      </c>
      <c r="P10" s="2">
        <v>2000</v>
      </c>
      <c r="Q10" s="2">
        <f>CONVERT(P10,"um","mm")</f>
        <v>2</v>
      </c>
      <c r="R10" s="2">
        <f aca="true" t="shared" si="0" ref="R10:R16">-LOG(Q10/1,2)</f>
        <v>-1</v>
      </c>
      <c r="T10" s="2">
        <v>5</v>
      </c>
      <c r="U10" s="2">
        <v>0.742</v>
      </c>
      <c r="V10" s="2">
        <f>CONVERT(U10,"um","mm")</f>
        <v>0.000742</v>
      </c>
      <c r="W10" s="2">
        <f>-LOG(V10/1,2)</f>
        <v>10.39629319270337</v>
      </c>
    </row>
    <row r="11" spans="1:23" ht="8.25">
      <c r="A11" s="11">
        <v>0.12</v>
      </c>
      <c r="B11" s="12">
        <v>1300</v>
      </c>
      <c r="C11" s="7">
        <v>0</v>
      </c>
      <c r="D11" s="7">
        <v>100</v>
      </c>
      <c r="E11" s="7">
        <v>0</v>
      </c>
      <c r="F11" s="7"/>
      <c r="G11" s="7">
        <f>CONVERT(A11,"um","mm")</f>
        <v>0.00012</v>
      </c>
      <c r="H11" s="7">
        <f aca="true" t="shared" si="1" ref="H11:H44">-LOG(G11,2)</f>
        <v>13.024677973715656</v>
      </c>
      <c r="I11" s="7">
        <v>100</v>
      </c>
      <c r="J11" s="7">
        <v>13</v>
      </c>
      <c r="K11" s="8">
        <v>0</v>
      </c>
      <c r="O11" s="2" t="s">
        <v>10</v>
      </c>
      <c r="P11" s="2">
        <v>100</v>
      </c>
      <c r="Q11" s="2">
        <f>CONVERT(P11,"um","mm")</f>
        <v>0.1</v>
      </c>
      <c r="R11" s="2">
        <f t="shared" si="0"/>
        <v>3.321928094887362</v>
      </c>
      <c r="T11" s="2">
        <v>10</v>
      </c>
      <c r="U11" s="2">
        <v>1.05</v>
      </c>
      <c r="V11" s="2">
        <f>CONVERT(U11,"um","mm")</f>
        <v>0.00105</v>
      </c>
      <c r="W11" s="2">
        <f aca="true" t="shared" si="2" ref="W11:W18">-LOG(V11/1,2)</f>
        <v>9.89539495677069</v>
      </c>
    </row>
    <row r="12" spans="1:23" ht="8.25">
      <c r="A12" s="11">
        <v>0.24</v>
      </c>
      <c r="B12" s="12">
        <v>1200</v>
      </c>
      <c r="C12" s="7">
        <v>0</v>
      </c>
      <c r="D12" s="7">
        <v>100</v>
      </c>
      <c r="E12" s="7">
        <v>0.93</v>
      </c>
      <c r="F12" s="7"/>
      <c r="G12" s="7">
        <f>CONVERT(A12,"um","mm")</f>
        <v>0.00024</v>
      </c>
      <c r="H12" s="7">
        <f t="shared" si="1"/>
        <v>12.024677973715656</v>
      </c>
      <c r="I12" s="7">
        <v>100</v>
      </c>
      <c r="J12" s="7">
        <v>12</v>
      </c>
      <c r="K12" s="8">
        <v>0.93</v>
      </c>
      <c r="O12" s="2" t="s">
        <v>11</v>
      </c>
      <c r="P12" s="2">
        <v>20.32</v>
      </c>
      <c r="Q12" s="2">
        <f>CONVERT(P12,"um","mm")</f>
        <v>0.02032</v>
      </c>
      <c r="R12" s="2">
        <f t="shared" si="0"/>
        <v>5.620955787664646</v>
      </c>
      <c r="T12" s="2">
        <v>16</v>
      </c>
      <c r="U12" s="2">
        <v>1.532</v>
      </c>
      <c r="V12" s="2">
        <f>CONVERT(U12,"um","mm")</f>
        <v>0.001532</v>
      </c>
      <c r="W12" s="2">
        <f t="shared" si="2"/>
        <v>9.350367987399217</v>
      </c>
    </row>
    <row r="13" spans="1:23" ht="8.25">
      <c r="A13" s="11">
        <v>0.49</v>
      </c>
      <c r="B13" s="12">
        <v>1100</v>
      </c>
      <c r="C13" s="7">
        <v>0.93</v>
      </c>
      <c r="D13" s="7">
        <v>99.1</v>
      </c>
      <c r="E13" s="7">
        <v>8</v>
      </c>
      <c r="F13" s="7"/>
      <c r="G13" s="7">
        <f>CONVERT(A13,"um","mm")</f>
        <v>0.00049</v>
      </c>
      <c r="H13" s="7">
        <f t="shared" si="1"/>
        <v>10.994930630321603</v>
      </c>
      <c r="I13" s="7">
        <v>99.1</v>
      </c>
      <c r="J13" s="7">
        <v>11</v>
      </c>
      <c r="K13" s="8">
        <v>8</v>
      </c>
      <c r="O13" s="2" t="s">
        <v>12</v>
      </c>
      <c r="P13" s="2">
        <v>7.162</v>
      </c>
      <c r="Q13" s="2">
        <f>CONVERT(P13,"um","mm")</f>
        <v>0.007162</v>
      </c>
      <c r="R13" s="2">
        <f t="shared" si="0"/>
        <v>7.12542176600365</v>
      </c>
      <c r="T13" s="2">
        <v>25</v>
      </c>
      <c r="U13" s="2">
        <v>2.545</v>
      </c>
      <c r="V13" s="2">
        <f>CONVERT(U13,"um","mm")</f>
        <v>0.002545</v>
      </c>
      <c r="W13" s="2">
        <f t="shared" si="2"/>
        <v>8.618118628361117</v>
      </c>
    </row>
    <row r="14" spans="1:23" ht="8.25">
      <c r="A14" s="11">
        <v>0.98</v>
      </c>
      <c r="B14" s="12">
        <v>1000</v>
      </c>
      <c r="C14" s="7">
        <v>8.94</v>
      </c>
      <c r="D14" s="7">
        <v>91.1</v>
      </c>
      <c r="E14" s="7">
        <v>11.1</v>
      </c>
      <c r="F14" s="7"/>
      <c r="G14" s="7">
        <f>CONVERT(A14,"um","mm")</f>
        <v>0.00098</v>
      </c>
      <c r="H14" s="7">
        <f t="shared" si="1"/>
        <v>9.994930630321603</v>
      </c>
      <c r="I14" s="7">
        <v>91.1</v>
      </c>
      <c r="J14" s="7">
        <v>10</v>
      </c>
      <c r="K14" s="8">
        <v>11.1</v>
      </c>
      <c r="O14" s="2" t="s">
        <v>30</v>
      </c>
      <c r="P14" s="2">
        <v>3.075</v>
      </c>
      <c r="Q14" s="2">
        <f>CONVERT(P14,"um","mm")</f>
        <v>0.003075</v>
      </c>
      <c r="R14" s="2">
        <f t="shared" si="0"/>
        <v>8.345197874210209</v>
      </c>
      <c r="T14" s="2">
        <v>50</v>
      </c>
      <c r="U14" s="2">
        <v>7.162</v>
      </c>
      <c r="V14" s="2">
        <f>CONVERT(U14,"um","mm")</f>
        <v>0.007162</v>
      </c>
      <c r="W14" s="2">
        <f t="shared" si="2"/>
        <v>7.12542176600365</v>
      </c>
    </row>
    <row r="15" spans="1:23" ht="8.25">
      <c r="A15" s="11">
        <v>1.95</v>
      </c>
      <c r="B15" s="12">
        <v>900</v>
      </c>
      <c r="C15" s="7">
        <v>20.1</v>
      </c>
      <c r="D15" s="7">
        <v>79.9</v>
      </c>
      <c r="E15" s="7">
        <v>14.3</v>
      </c>
      <c r="F15" s="7"/>
      <c r="G15" s="7">
        <f>CONVERT(A15,"um","mm")</f>
        <v>0.00195</v>
      </c>
      <c r="H15" s="7">
        <f t="shared" si="1"/>
        <v>9.002310160687202</v>
      </c>
      <c r="I15" s="7">
        <v>79.9</v>
      </c>
      <c r="J15" s="7">
        <v>9</v>
      </c>
      <c r="K15" s="8">
        <v>14.3</v>
      </c>
      <c r="O15" s="2" t="s">
        <v>13</v>
      </c>
      <c r="P15" s="2">
        <v>2.837</v>
      </c>
      <c r="Q15" s="2">
        <f>CONVERT(P15,"um","mm")</f>
        <v>0.0028370000000000005</v>
      </c>
      <c r="R15" s="2">
        <f t="shared" si="0"/>
        <v>8.461418134049815</v>
      </c>
      <c r="T15" s="2">
        <v>75</v>
      </c>
      <c r="U15" s="2">
        <v>20.46</v>
      </c>
      <c r="V15" s="2">
        <f>CONVERT(U15,"um","mm")</f>
        <v>0.02046</v>
      </c>
      <c r="W15" s="2">
        <f t="shared" si="2"/>
        <v>5.611050044691483</v>
      </c>
    </row>
    <row r="16" spans="1:23" ht="8.25">
      <c r="A16" s="11">
        <v>3.9</v>
      </c>
      <c r="B16" s="12">
        <v>800</v>
      </c>
      <c r="C16" s="7">
        <v>34.4</v>
      </c>
      <c r="D16" s="7">
        <v>65.6</v>
      </c>
      <c r="E16" s="7">
        <v>17.8</v>
      </c>
      <c r="F16" s="7"/>
      <c r="G16" s="7">
        <f>CONVERT(A16,"um","mm")</f>
        <v>0.0039</v>
      </c>
      <c r="H16" s="7">
        <f t="shared" si="1"/>
        <v>8.002310160687202</v>
      </c>
      <c r="I16" s="7">
        <v>65.6</v>
      </c>
      <c r="J16" s="7">
        <v>8</v>
      </c>
      <c r="K16" s="8">
        <v>17.8</v>
      </c>
      <c r="O16" s="2" t="s">
        <v>14</v>
      </c>
      <c r="P16" s="2">
        <v>5.878</v>
      </c>
      <c r="Q16" s="2">
        <f>CONVERT(P16,"um","mm")</f>
        <v>0.005878</v>
      </c>
      <c r="R16" s="2">
        <f t="shared" si="0"/>
        <v>7.410458925672843</v>
      </c>
      <c r="T16" s="2">
        <v>84</v>
      </c>
      <c r="U16" s="2">
        <v>33.65</v>
      </c>
      <c r="V16" s="2">
        <f>CONVERT(U16,"um","mm")</f>
        <v>0.03365</v>
      </c>
      <c r="W16" s="2">
        <f t="shared" si="2"/>
        <v>4.893249684939133</v>
      </c>
    </row>
    <row r="17" spans="1:23" ht="8.25">
      <c r="A17" s="11">
        <v>7.8</v>
      </c>
      <c r="B17" s="12">
        <v>700</v>
      </c>
      <c r="C17" s="7">
        <v>52.2</v>
      </c>
      <c r="D17" s="7">
        <v>47.8</v>
      </c>
      <c r="E17" s="7">
        <v>16.8</v>
      </c>
      <c r="F17" s="7"/>
      <c r="G17" s="7">
        <f>CONVERT(A17,"um","mm")</f>
        <v>0.0078</v>
      </c>
      <c r="H17" s="7">
        <f t="shared" si="1"/>
        <v>7.002310160687201</v>
      </c>
      <c r="I17" s="7">
        <v>47.8</v>
      </c>
      <c r="J17" s="7">
        <v>7</v>
      </c>
      <c r="K17" s="8">
        <v>16.8</v>
      </c>
      <c r="O17" s="2" t="s">
        <v>15</v>
      </c>
      <c r="P17" s="2">
        <v>35.37</v>
      </c>
      <c r="T17" s="2">
        <v>90</v>
      </c>
      <c r="U17" s="2">
        <v>51.22</v>
      </c>
      <c r="V17" s="2">
        <f>CONVERT(U17,"um","mm")</f>
        <v>0.05122</v>
      </c>
      <c r="W17" s="2">
        <f t="shared" si="2"/>
        <v>4.287148936839344</v>
      </c>
    </row>
    <row r="18" spans="1:23" ht="8.25">
      <c r="A18" s="11">
        <v>15.6</v>
      </c>
      <c r="B18" s="12">
        <v>600</v>
      </c>
      <c r="C18" s="7">
        <v>68.9</v>
      </c>
      <c r="D18" s="7">
        <v>31.1</v>
      </c>
      <c r="E18" s="7">
        <v>13.8</v>
      </c>
      <c r="F18" s="7"/>
      <c r="G18" s="7">
        <f>CONVERT(A18,"um","mm")</f>
        <v>0.0156</v>
      </c>
      <c r="H18" s="7">
        <f t="shared" si="1"/>
        <v>6.002310160687201</v>
      </c>
      <c r="I18" s="7">
        <v>31.1</v>
      </c>
      <c r="J18" s="7">
        <v>6</v>
      </c>
      <c r="K18" s="8">
        <v>13.8</v>
      </c>
      <c r="O18" s="2" t="s">
        <v>16</v>
      </c>
      <c r="P18" s="2">
        <v>1251</v>
      </c>
      <c r="T18" s="2">
        <v>95</v>
      </c>
      <c r="U18" s="2">
        <v>92.57</v>
      </c>
      <c r="V18" s="2">
        <f>CONVERT(U18,"um","mm")</f>
        <v>0.09256999999999999</v>
      </c>
      <c r="W18" s="2">
        <f t="shared" si="2"/>
        <v>3.4333114678192165</v>
      </c>
    </row>
    <row r="19" spans="1:16" ht="8.25">
      <c r="A19" s="11">
        <v>31.2</v>
      </c>
      <c r="B19" s="12">
        <v>500</v>
      </c>
      <c r="C19" s="7">
        <v>82.8</v>
      </c>
      <c r="D19" s="7">
        <v>17.2</v>
      </c>
      <c r="E19" s="7">
        <v>2.79</v>
      </c>
      <c r="F19" s="7"/>
      <c r="G19" s="7">
        <f>CONVERT(A19,"um","mm")</f>
        <v>0.0312</v>
      </c>
      <c r="H19" s="7">
        <f t="shared" si="1"/>
        <v>5.002310160687201</v>
      </c>
      <c r="I19" s="7">
        <v>17.2</v>
      </c>
      <c r="J19" s="7">
        <v>5</v>
      </c>
      <c r="K19" s="8">
        <f>SUM(E19+E20+E21+E22)</f>
        <v>9.38</v>
      </c>
      <c r="O19" s="2" t="s">
        <v>17</v>
      </c>
      <c r="P19" s="2">
        <v>174.1</v>
      </c>
    </row>
    <row r="20" spans="1:31" ht="8.25">
      <c r="A20" s="11">
        <v>37.2</v>
      </c>
      <c r="B20" s="12">
        <v>400</v>
      </c>
      <c r="C20" s="7">
        <v>85.6</v>
      </c>
      <c r="D20" s="7">
        <v>14.4</v>
      </c>
      <c r="E20" s="7">
        <v>2.53</v>
      </c>
      <c r="F20" s="7"/>
      <c r="G20" s="7">
        <f>CONVERT(A20,"um","mm")</f>
        <v>0.0372</v>
      </c>
      <c r="H20" s="7">
        <f t="shared" si="1"/>
        <v>4.748553568441418</v>
      </c>
      <c r="I20" s="7">
        <v>14.4</v>
      </c>
      <c r="J20" s="7">
        <v>4</v>
      </c>
      <c r="K20" s="8">
        <f>SUM(E23+E24+E25+E26)</f>
        <v>4.48</v>
      </c>
      <c r="O20" s="2" t="s">
        <v>31</v>
      </c>
      <c r="P20" s="2">
        <v>3.347</v>
      </c>
      <c r="U20" s="2">
        <v>5</v>
      </c>
      <c r="V20" s="2">
        <v>10</v>
      </c>
      <c r="W20" s="2">
        <v>16</v>
      </c>
      <c r="X20" s="2">
        <v>25</v>
      </c>
      <c r="Y20" s="2">
        <v>50</v>
      </c>
      <c r="Z20" s="2">
        <v>75</v>
      </c>
      <c r="AA20" s="2">
        <v>84</v>
      </c>
      <c r="AB20" s="2">
        <v>90</v>
      </c>
      <c r="AC20" s="2">
        <v>95</v>
      </c>
      <c r="AD20" s="2" t="s">
        <v>45</v>
      </c>
      <c r="AE20" s="2" t="s">
        <v>46</v>
      </c>
    </row>
    <row r="21" spans="1:30" ht="8.25">
      <c r="A21" s="11">
        <v>44.2</v>
      </c>
      <c r="B21" s="12">
        <v>325</v>
      </c>
      <c r="C21" s="7">
        <v>88.1</v>
      </c>
      <c r="D21" s="7">
        <v>11.9</v>
      </c>
      <c r="E21" s="7">
        <v>2.25</v>
      </c>
      <c r="F21" s="7"/>
      <c r="G21" s="7">
        <f>CONVERT(A21,"um","mm")</f>
        <v>0.0442</v>
      </c>
      <c r="H21" s="7">
        <f t="shared" si="1"/>
        <v>4.499809820158018</v>
      </c>
      <c r="I21" s="7">
        <v>11.9</v>
      </c>
      <c r="J21" s="7">
        <v>3</v>
      </c>
      <c r="K21" s="8">
        <f>SUM(E27+E28+E29+E30)</f>
        <v>3.3099999999999996</v>
      </c>
      <c r="O21" s="2" t="s">
        <v>32</v>
      </c>
      <c r="P21" s="2">
        <v>12.56</v>
      </c>
      <c r="U21" s="2">
        <v>0.000742</v>
      </c>
      <c r="V21" s="2">
        <v>0.00105</v>
      </c>
      <c r="W21" s="2">
        <v>0.001532</v>
      </c>
      <c r="X21" s="2">
        <v>0.002545</v>
      </c>
      <c r="Y21" s="2">
        <v>0.007162</v>
      </c>
      <c r="Z21" s="2">
        <v>0.02046</v>
      </c>
      <c r="AA21" s="2">
        <v>0.03365</v>
      </c>
      <c r="AB21" s="2">
        <v>0.05122</v>
      </c>
      <c r="AC21" s="2">
        <v>0.09256999999999999</v>
      </c>
      <c r="AD21" s="2">
        <f>((W21+AA21)/2)</f>
        <v>0.017591</v>
      </c>
    </row>
    <row r="22" spans="1:31" ht="8.25">
      <c r="A22" s="11">
        <v>52.6</v>
      </c>
      <c r="B22" s="12">
        <v>270</v>
      </c>
      <c r="C22" s="7">
        <v>90.3</v>
      </c>
      <c r="D22" s="7">
        <v>9.66</v>
      </c>
      <c r="E22" s="7">
        <v>1.81</v>
      </c>
      <c r="F22" s="7"/>
      <c r="G22" s="7">
        <f>CONVERT(A22,"um","mm")</f>
        <v>0.0526</v>
      </c>
      <c r="H22" s="7">
        <f t="shared" si="1"/>
        <v>4.2487933902571475</v>
      </c>
      <c r="I22" s="7">
        <v>9.66</v>
      </c>
      <c r="J22" s="7">
        <v>2</v>
      </c>
      <c r="K22" s="8">
        <f>SUM(E31+E32+E33+E34)</f>
        <v>0.0624</v>
      </c>
      <c r="U22" s="2">
        <v>10.39629319270337</v>
      </c>
      <c r="V22" s="2">
        <v>9.89539495677069</v>
      </c>
      <c r="W22" s="2">
        <v>9.350367987399217</v>
      </c>
      <c r="X22" s="2">
        <v>8.618118628361117</v>
      </c>
      <c r="Y22" s="2">
        <v>7.12542176600365</v>
      </c>
      <c r="Z22" s="2">
        <v>5.611050044691483</v>
      </c>
      <c r="AA22" s="2">
        <v>4.893249684939133</v>
      </c>
      <c r="AB22" s="2">
        <v>4.287148936839344</v>
      </c>
      <c r="AC22" s="2">
        <v>3.4333114678192165</v>
      </c>
      <c r="AD22" s="2">
        <f>((W22+AA22)/2)</f>
        <v>7.1218088361691745</v>
      </c>
      <c r="AE22" s="2">
        <f>((X22-AB22)/2)</f>
        <v>2.1654848457608864</v>
      </c>
    </row>
    <row r="23" spans="1:11" ht="8.25">
      <c r="A23" s="11">
        <v>62.5</v>
      </c>
      <c r="B23" s="12">
        <v>230</v>
      </c>
      <c r="C23" s="7">
        <v>92.2</v>
      </c>
      <c r="D23" s="7">
        <v>7.85</v>
      </c>
      <c r="E23" s="7">
        <v>1.4</v>
      </c>
      <c r="F23" s="7"/>
      <c r="G23" s="7">
        <f>CONVERT(A23,"um","mm")</f>
        <v>0.0625</v>
      </c>
      <c r="H23" s="7">
        <f t="shared" si="1"/>
        <v>4</v>
      </c>
      <c r="I23" s="7">
        <v>7.85</v>
      </c>
      <c r="J23" s="7">
        <v>1</v>
      </c>
      <c r="K23" s="8">
        <f>SUM(E35+E36+E37+E38)</f>
        <v>0</v>
      </c>
    </row>
    <row r="24" spans="1:17" ht="8.25">
      <c r="A24" s="11">
        <v>74</v>
      </c>
      <c r="B24" s="12">
        <v>200</v>
      </c>
      <c r="C24" s="7">
        <v>93.6</v>
      </c>
      <c r="D24" s="7">
        <v>6.45</v>
      </c>
      <c r="E24" s="7">
        <v>1.14</v>
      </c>
      <c r="F24" s="7"/>
      <c r="G24" s="7">
        <f>CONVERT(A24,"um","mm")</f>
        <v>0.074</v>
      </c>
      <c r="H24" s="7">
        <f t="shared" si="1"/>
        <v>3.7563309190331378</v>
      </c>
      <c r="I24" s="7">
        <v>6.45</v>
      </c>
      <c r="J24" s="7">
        <v>0</v>
      </c>
      <c r="K24" s="8">
        <f>SUM(E39+E40+E41+E42)</f>
        <v>0</v>
      </c>
      <c r="O24" s="2" t="s">
        <v>42</v>
      </c>
      <c r="P24" s="2" t="s">
        <v>43</v>
      </c>
      <c r="Q24" s="2" t="s">
        <v>44</v>
      </c>
    </row>
    <row r="25" spans="1:17" ht="8.25">
      <c r="A25" s="11">
        <v>88</v>
      </c>
      <c r="B25" s="12">
        <v>170</v>
      </c>
      <c r="C25" s="7">
        <v>94.7</v>
      </c>
      <c r="D25" s="7">
        <v>5.31</v>
      </c>
      <c r="E25" s="7">
        <v>1</v>
      </c>
      <c r="F25" s="7"/>
      <c r="G25" s="7">
        <f>CONVERT(A25,"um","mm")</f>
        <v>0.088</v>
      </c>
      <c r="H25" s="7">
        <f t="shared" si="1"/>
        <v>3.50635266602479</v>
      </c>
      <c r="I25" s="7">
        <v>5.31</v>
      </c>
      <c r="J25" s="7">
        <v>-1</v>
      </c>
      <c r="K25" s="8">
        <f>SUM(E43+E44)</f>
        <v>0</v>
      </c>
      <c r="O25" s="2">
        <f>SUM(K25+K24+K23+K22+K21+K20)</f>
        <v>7.852399999999999</v>
      </c>
      <c r="P25" s="2">
        <f>SUM(K19+K18+K17+K16)</f>
        <v>57.78</v>
      </c>
      <c r="Q25" s="2">
        <f>SUM(K15+K14+K13+K12+K11+K10)</f>
        <v>34.33</v>
      </c>
    </row>
    <row r="26" spans="1:11" ht="8.25">
      <c r="A26" s="11">
        <v>105</v>
      </c>
      <c r="B26" s="12">
        <v>140</v>
      </c>
      <c r="C26" s="7">
        <v>95.7</v>
      </c>
      <c r="D26" s="7">
        <v>4.31</v>
      </c>
      <c r="E26" s="7">
        <v>0.94</v>
      </c>
      <c r="F26" s="7"/>
      <c r="G26" s="7">
        <f>CONVERT(A26,"um","mm")</f>
        <v>0.105</v>
      </c>
      <c r="H26" s="7">
        <f t="shared" si="1"/>
        <v>3.2515387669959646</v>
      </c>
      <c r="I26" s="7">
        <v>4.31</v>
      </c>
      <c r="J26" s="7"/>
      <c r="K26" s="8"/>
    </row>
    <row r="27" spans="1:11" ht="8.25">
      <c r="A27" s="11">
        <v>125</v>
      </c>
      <c r="B27" s="12">
        <v>120</v>
      </c>
      <c r="C27" s="7">
        <v>96.6</v>
      </c>
      <c r="D27" s="7">
        <v>3.37</v>
      </c>
      <c r="E27" s="7">
        <v>1</v>
      </c>
      <c r="F27" s="7"/>
      <c r="G27" s="7">
        <f>CONVERT(A27,"um","mm")</f>
        <v>0.125</v>
      </c>
      <c r="H27" s="7">
        <f t="shared" si="1"/>
        <v>3</v>
      </c>
      <c r="I27" s="7">
        <v>3.37</v>
      </c>
      <c r="J27" s="7"/>
      <c r="K27" s="8"/>
    </row>
    <row r="28" spans="1:11" ht="8.25">
      <c r="A28" s="11">
        <v>149</v>
      </c>
      <c r="B28" s="12">
        <v>100</v>
      </c>
      <c r="C28" s="7">
        <v>97.6</v>
      </c>
      <c r="D28" s="7">
        <v>2.37</v>
      </c>
      <c r="E28" s="7">
        <v>1.05</v>
      </c>
      <c r="F28" s="7"/>
      <c r="G28" s="7">
        <f>CONVERT(A28,"um","mm")</f>
        <v>0.149</v>
      </c>
      <c r="H28" s="7">
        <f t="shared" si="1"/>
        <v>2.746615764199926</v>
      </c>
      <c r="I28" s="7">
        <v>2.37</v>
      </c>
      <c r="J28" s="7"/>
      <c r="K28" s="8"/>
    </row>
    <row r="29" spans="1:11" ht="8.25">
      <c r="A29" s="11">
        <v>177</v>
      </c>
      <c r="B29" s="12">
        <v>80</v>
      </c>
      <c r="C29" s="7">
        <v>98.7</v>
      </c>
      <c r="D29" s="7">
        <v>1.32</v>
      </c>
      <c r="E29" s="7">
        <v>0.86</v>
      </c>
      <c r="F29" s="7"/>
      <c r="G29" s="7">
        <f>CONVERT(A29,"um","mm")</f>
        <v>0.177</v>
      </c>
      <c r="H29" s="7">
        <f t="shared" si="1"/>
        <v>2.49817873457909</v>
      </c>
      <c r="I29" s="7">
        <v>1.32</v>
      </c>
      <c r="J29" s="7"/>
      <c r="K29" s="8"/>
    </row>
    <row r="30" spans="1:11" ht="8.25">
      <c r="A30" s="11">
        <v>210</v>
      </c>
      <c r="B30" s="12">
        <v>70</v>
      </c>
      <c r="C30" s="7">
        <v>99.5</v>
      </c>
      <c r="D30" s="7">
        <v>0.46</v>
      </c>
      <c r="E30" s="7">
        <v>0.4</v>
      </c>
      <c r="F30" s="7"/>
      <c r="G30" s="7">
        <f>CONVERT(A30,"um","mm")</f>
        <v>0.21</v>
      </c>
      <c r="H30" s="7">
        <f t="shared" si="1"/>
        <v>2.2515387669959646</v>
      </c>
      <c r="I30" s="7">
        <v>0.46</v>
      </c>
      <c r="J30" s="7"/>
      <c r="K30" s="8"/>
    </row>
    <row r="31" spans="1:11" ht="8.25">
      <c r="A31" s="11">
        <v>250</v>
      </c>
      <c r="B31" s="12">
        <v>60</v>
      </c>
      <c r="C31" s="7">
        <v>99.9</v>
      </c>
      <c r="D31" s="7">
        <v>0.062</v>
      </c>
      <c r="E31" s="7">
        <v>0.061</v>
      </c>
      <c r="F31" s="7"/>
      <c r="G31" s="7">
        <f>CONVERT(A31,"um","mm")</f>
        <v>0.25</v>
      </c>
      <c r="H31" s="7">
        <f t="shared" si="1"/>
        <v>2</v>
      </c>
      <c r="I31" s="7">
        <v>0.062</v>
      </c>
      <c r="J31" s="7"/>
      <c r="K31" s="8"/>
    </row>
    <row r="32" spans="1:11" ht="8.25">
      <c r="A32" s="11">
        <v>297</v>
      </c>
      <c r="B32" s="12">
        <v>50</v>
      </c>
      <c r="C32" s="7">
        <v>99.999</v>
      </c>
      <c r="D32" s="7">
        <v>0.0014</v>
      </c>
      <c r="E32" s="7">
        <v>0.0014</v>
      </c>
      <c r="F32" s="7"/>
      <c r="G32" s="7">
        <f>CONVERT(A32,"um","mm")</f>
        <v>0.297</v>
      </c>
      <c r="H32" s="7">
        <f t="shared" si="1"/>
        <v>1.7514651638613215</v>
      </c>
      <c r="I32" s="7">
        <v>0.0014</v>
      </c>
      <c r="J32" s="7"/>
      <c r="K32" s="8"/>
    </row>
    <row r="33" spans="1:11" ht="8.25">
      <c r="A33" s="11">
        <v>354</v>
      </c>
      <c r="B33" s="12">
        <v>45</v>
      </c>
      <c r="C33" s="7">
        <v>100</v>
      </c>
      <c r="D33" s="7">
        <v>0</v>
      </c>
      <c r="E33" s="7">
        <v>0</v>
      </c>
      <c r="F33" s="7"/>
      <c r="G33" s="7">
        <f>CONVERT(A33,"um","mm")</f>
        <v>0.354</v>
      </c>
      <c r="H33" s="7">
        <f t="shared" si="1"/>
        <v>1.4981787345790896</v>
      </c>
      <c r="I33" s="7">
        <v>0</v>
      </c>
      <c r="J33" s="7"/>
      <c r="K33" s="8"/>
    </row>
    <row r="34" spans="1:11" ht="8.25">
      <c r="A34" s="11">
        <v>420</v>
      </c>
      <c r="B34" s="12">
        <v>40</v>
      </c>
      <c r="C34" s="7">
        <v>100</v>
      </c>
      <c r="D34" s="7">
        <v>0</v>
      </c>
      <c r="E34" s="7">
        <v>0</v>
      </c>
      <c r="F34" s="7"/>
      <c r="G34" s="7">
        <f>CONVERT(A34,"um","mm")</f>
        <v>0.42</v>
      </c>
      <c r="H34" s="7">
        <f t="shared" si="1"/>
        <v>1.2515387669959643</v>
      </c>
      <c r="I34" s="7">
        <v>0</v>
      </c>
      <c r="J34" s="7"/>
      <c r="K34" s="8"/>
    </row>
    <row r="35" spans="1:11" ht="8.25">
      <c r="A35" s="11">
        <v>500</v>
      </c>
      <c r="B35" s="12">
        <v>35</v>
      </c>
      <c r="C35" s="7">
        <v>100</v>
      </c>
      <c r="D35" s="7">
        <v>0</v>
      </c>
      <c r="E35" s="7">
        <v>0</v>
      </c>
      <c r="F35" s="7"/>
      <c r="G35" s="7">
        <f>CONVERT(A35,"um","mm")</f>
        <v>0.5</v>
      </c>
      <c r="H35" s="7">
        <f t="shared" si="1"/>
        <v>1</v>
      </c>
      <c r="I35" s="7">
        <v>0</v>
      </c>
      <c r="J35" s="7"/>
      <c r="K35" s="8"/>
    </row>
    <row r="36" spans="1:11" ht="8.25">
      <c r="A36" s="11">
        <v>590</v>
      </c>
      <c r="B36" s="12">
        <v>30</v>
      </c>
      <c r="C36" s="7">
        <v>100</v>
      </c>
      <c r="D36" s="7">
        <v>0</v>
      </c>
      <c r="E36" s="7">
        <v>0</v>
      </c>
      <c r="F36" s="7"/>
      <c r="G36" s="7">
        <f>CONVERT(A36,"um","mm")</f>
        <v>0.59</v>
      </c>
      <c r="H36" s="7">
        <f t="shared" si="1"/>
        <v>0.7612131404128836</v>
      </c>
      <c r="I36" s="7">
        <v>0</v>
      </c>
      <c r="J36" s="7"/>
      <c r="K36" s="8"/>
    </row>
    <row r="37" spans="1:11" ht="8.25">
      <c r="A37" s="11">
        <v>710</v>
      </c>
      <c r="B37" s="12">
        <v>25</v>
      </c>
      <c r="C37" s="7">
        <v>100</v>
      </c>
      <c r="D37" s="7">
        <v>0</v>
      </c>
      <c r="E37" s="7">
        <v>0</v>
      </c>
      <c r="F37" s="7"/>
      <c r="G37" s="7">
        <f>CONVERT(A37,"um","mm")</f>
        <v>0.71</v>
      </c>
      <c r="H37" s="7">
        <f t="shared" si="1"/>
        <v>0.49410907027004275</v>
      </c>
      <c r="I37" s="7">
        <v>0</v>
      </c>
      <c r="J37" s="7"/>
      <c r="K37" s="8"/>
    </row>
    <row r="38" spans="1:11" ht="8.25">
      <c r="A38" s="11">
        <v>840</v>
      </c>
      <c r="B38" s="12">
        <v>20</v>
      </c>
      <c r="C38" s="7">
        <v>100</v>
      </c>
      <c r="D38" s="7">
        <v>0</v>
      </c>
      <c r="E38" s="7">
        <v>0</v>
      </c>
      <c r="F38" s="7"/>
      <c r="G38" s="7">
        <f>CONVERT(A38,"um","mm")</f>
        <v>0.84</v>
      </c>
      <c r="H38" s="7">
        <f t="shared" si="1"/>
        <v>0.2515387669959645</v>
      </c>
      <c r="I38" s="7">
        <v>0</v>
      </c>
      <c r="J38" s="7"/>
      <c r="K38" s="8"/>
    </row>
    <row r="39" spans="1:11" ht="8.25">
      <c r="A39" s="11">
        <v>1000</v>
      </c>
      <c r="B39" s="12">
        <v>18</v>
      </c>
      <c r="C39" s="7">
        <v>100</v>
      </c>
      <c r="D39" s="7">
        <v>0</v>
      </c>
      <c r="E39" s="7">
        <v>0</v>
      </c>
      <c r="F39" s="7"/>
      <c r="G39" s="7">
        <f>CONVERT(A39,"um","mm")</f>
        <v>1</v>
      </c>
      <c r="H39" s="7">
        <f t="shared" si="1"/>
        <v>0</v>
      </c>
      <c r="I39" s="7">
        <v>0</v>
      </c>
      <c r="J39" s="7"/>
      <c r="K39" s="8"/>
    </row>
    <row r="40" spans="1:11" ht="8.25">
      <c r="A40" s="11">
        <v>1190</v>
      </c>
      <c r="B40" s="12">
        <v>16</v>
      </c>
      <c r="C40" s="7">
        <v>100</v>
      </c>
      <c r="D40" s="7">
        <v>0</v>
      </c>
      <c r="E40" s="7">
        <v>0</v>
      </c>
      <c r="F40" s="7"/>
      <c r="G40" s="7">
        <f>CONVERT(A40,"um","mm")</f>
        <v>1.19</v>
      </c>
      <c r="H40" s="7">
        <f t="shared" si="1"/>
        <v>-0.2509615735332188</v>
      </c>
      <c r="I40" s="7">
        <v>0</v>
      </c>
      <c r="J40" s="7"/>
      <c r="K40" s="8"/>
    </row>
    <row r="41" spans="1:11" ht="8.25">
      <c r="A41" s="11">
        <v>1410</v>
      </c>
      <c r="B41" s="12">
        <v>14</v>
      </c>
      <c r="C41" s="7">
        <v>100</v>
      </c>
      <c r="D41" s="7">
        <v>0</v>
      </c>
      <c r="E41" s="7">
        <v>0</v>
      </c>
      <c r="F41" s="7"/>
      <c r="G41" s="7">
        <f>CONVERT(A41,"um","mm")</f>
        <v>1.41</v>
      </c>
      <c r="H41" s="7">
        <f t="shared" si="1"/>
        <v>-0.4956951626240688</v>
      </c>
      <c r="I41" s="7">
        <v>0</v>
      </c>
      <c r="J41" s="7"/>
      <c r="K41" s="8"/>
    </row>
    <row r="42" spans="1:11" ht="8.25">
      <c r="A42" s="11">
        <v>1680</v>
      </c>
      <c r="B42" s="12">
        <v>12</v>
      </c>
      <c r="C42" s="7">
        <v>100</v>
      </c>
      <c r="D42" s="7">
        <v>0</v>
      </c>
      <c r="E42" s="7">
        <v>0</v>
      </c>
      <c r="F42" s="7"/>
      <c r="G42" s="7">
        <f>CONVERT(A42,"um","mm")</f>
        <v>1.68</v>
      </c>
      <c r="H42" s="7">
        <f t="shared" si="1"/>
        <v>-0.7484612330040356</v>
      </c>
      <c r="I42" s="7">
        <v>0</v>
      </c>
      <c r="J42" s="7"/>
      <c r="K42" s="8"/>
    </row>
    <row r="43" spans="1:11" ht="8.25">
      <c r="A43" s="11">
        <v>2000</v>
      </c>
      <c r="B43" s="12">
        <v>10</v>
      </c>
      <c r="C43" s="7">
        <v>100</v>
      </c>
      <c r="D43" s="7">
        <v>0</v>
      </c>
      <c r="E43" s="7">
        <v>0</v>
      </c>
      <c r="F43" s="7"/>
      <c r="G43" s="7">
        <f>CONVERT(A43,"um","mm")</f>
        <v>2</v>
      </c>
      <c r="H43" s="7">
        <f t="shared" si="1"/>
        <v>-1</v>
      </c>
      <c r="I43" s="7">
        <v>0</v>
      </c>
      <c r="J43" s="7"/>
      <c r="K43" s="8"/>
    </row>
    <row r="44" spans="1:11" ht="9" thickBot="1">
      <c r="A44" s="13"/>
      <c r="B44" s="14"/>
      <c r="C44" s="9">
        <v>100</v>
      </c>
      <c r="D44" s="9">
        <v>0</v>
      </c>
      <c r="E44" s="9"/>
      <c r="F44" s="9"/>
      <c r="G44" s="9">
        <f>CONVERT(A44,"um","mm")</f>
        <v>0</v>
      </c>
      <c r="H44" s="9" t="e">
        <f t="shared" si="1"/>
        <v>#NUM!</v>
      </c>
      <c r="I44" s="9"/>
      <c r="J44" s="9"/>
      <c r="K44" s="10"/>
    </row>
    <row r="45" ht="9" thickTop="1"/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J1">
      <selection activeCell="O25" sqref="O25:Q25"/>
    </sheetView>
  </sheetViews>
  <sheetFormatPr defaultColWidth="9.140625" defaultRowHeight="12.75"/>
  <cols>
    <col min="1" max="1" width="8.00390625" style="2" bestFit="1" customWidth="1"/>
    <col min="2" max="2" width="9.00390625" style="2" bestFit="1" customWidth="1"/>
    <col min="3" max="4" width="9.28125" style="2" bestFit="1" customWidth="1"/>
    <col min="5" max="5" width="10.57421875" style="2" bestFit="1" customWidth="1"/>
    <col min="6" max="6" width="0.85546875" style="2" customWidth="1"/>
    <col min="7" max="8" width="5.00390625" style="2" bestFit="1" customWidth="1"/>
    <col min="9" max="9" width="5.28125" style="2" bestFit="1" customWidth="1"/>
    <col min="10" max="10" width="4.57421875" style="2" bestFit="1" customWidth="1"/>
    <col min="11" max="11" width="6.28125" style="2" bestFit="1" customWidth="1"/>
    <col min="12" max="14" width="0.85546875" style="2" customWidth="1"/>
    <col min="15" max="15" width="11.57421875" style="2" bestFit="1" customWidth="1"/>
    <col min="16" max="16" width="6.28125" style="2" bestFit="1" customWidth="1"/>
    <col min="17" max="17" width="5.00390625" style="2" bestFit="1" customWidth="1"/>
    <col min="18" max="18" width="4.8515625" style="2" bestFit="1" customWidth="1"/>
    <col min="19" max="19" width="0.85546875" style="2" customWidth="1"/>
    <col min="20" max="20" width="4.8515625" style="2" bestFit="1" customWidth="1"/>
    <col min="21" max="21" width="5.57421875" style="2" bestFit="1" customWidth="1"/>
    <col min="22" max="22" width="5.00390625" style="2" bestFit="1" customWidth="1"/>
    <col min="23" max="23" width="4.8515625" style="2" bestFit="1" customWidth="1"/>
    <col min="24" max="25" width="4.7109375" style="2" bestFit="1" customWidth="1"/>
    <col min="26" max="26" width="4.57421875" style="2" bestFit="1" customWidth="1"/>
    <col min="27" max="28" width="4.8515625" style="2" bestFit="1" customWidth="1"/>
    <col min="29" max="29" width="4.7109375" style="2" bestFit="1" customWidth="1"/>
    <col min="30" max="30" width="7.00390625" style="2" bestFit="1" customWidth="1"/>
    <col min="31" max="31" width="11.140625" style="2" bestFit="1" customWidth="1"/>
    <col min="32" max="16384" width="9.140625" style="2" customWidth="1"/>
  </cols>
  <sheetData>
    <row r="1" spans="1:2" ht="8.25">
      <c r="A1" s="2" t="s">
        <v>0</v>
      </c>
      <c r="B1" s="2">
        <v>37362.61111111111</v>
      </c>
    </row>
    <row r="2" spans="1:5" ht="8.25">
      <c r="A2" s="2" t="s">
        <v>1</v>
      </c>
      <c r="B2" s="2" t="s">
        <v>143</v>
      </c>
      <c r="C2" s="2" t="s">
        <v>36</v>
      </c>
      <c r="D2" s="2" t="s">
        <v>37</v>
      </c>
      <c r="E2" s="2" t="s">
        <v>38</v>
      </c>
    </row>
    <row r="3" spans="1:6" ht="8.25">
      <c r="A3" s="2" t="s">
        <v>3</v>
      </c>
      <c r="B3" s="2" t="s">
        <v>144</v>
      </c>
      <c r="C3" s="2">
        <f>AVERAGE(E3:F3)</f>
        <v>22.875</v>
      </c>
      <c r="D3" s="2">
        <f>CONVERT(C3,"ft","m")</f>
        <v>6.9723</v>
      </c>
      <c r="E3" s="2">
        <f>CONVERT(VALUE(LEFT(B4,3)),"in","ft")</f>
        <v>22.75</v>
      </c>
      <c r="F3" s="2">
        <f>CONVERT(VALUE(RIGHT(B4,3)),"in","ft")</f>
        <v>23</v>
      </c>
    </row>
    <row r="4" spans="1:2" ht="8.25">
      <c r="A4" s="2" t="s">
        <v>5</v>
      </c>
      <c r="B4" s="2" t="s">
        <v>145</v>
      </c>
    </row>
    <row r="5" ht="8.25">
      <c r="A5" s="2" t="s">
        <v>7</v>
      </c>
    </row>
    <row r="6" ht="9" thickBot="1"/>
    <row r="7" spans="1:21" ht="9" thickTop="1">
      <c r="A7" s="3" t="s">
        <v>18</v>
      </c>
      <c r="B7" s="4" t="s">
        <v>26</v>
      </c>
      <c r="C7" s="4" t="s">
        <v>20</v>
      </c>
      <c r="D7" s="4" t="s">
        <v>21</v>
      </c>
      <c r="E7" s="4" t="s">
        <v>22</v>
      </c>
      <c r="F7" s="4"/>
      <c r="G7" s="4"/>
      <c r="H7" s="4"/>
      <c r="I7" s="4"/>
      <c r="J7" s="4"/>
      <c r="K7" s="5"/>
      <c r="T7" s="2" t="s">
        <v>24</v>
      </c>
      <c r="U7" s="2" t="s">
        <v>33</v>
      </c>
    </row>
    <row r="8" spans="1:23" ht="8.25">
      <c r="A8" s="6" t="s">
        <v>23</v>
      </c>
      <c r="B8" s="7"/>
      <c r="C8" s="7" t="s">
        <v>24</v>
      </c>
      <c r="D8" s="7" t="s">
        <v>24</v>
      </c>
      <c r="E8" s="7" t="s">
        <v>24</v>
      </c>
      <c r="F8" s="7"/>
      <c r="G8" s="7"/>
      <c r="H8" s="7"/>
      <c r="I8" s="7"/>
      <c r="J8" s="7"/>
      <c r="K8" s="8"/>
      <c r="Q8" s="2" t="s">
        <v>27</v>
      </c>
      <c r="R8" s="2" t="s">
        <v>28</v>
      </c>
      <c r="T8" s="2" t="s">
        <v>25</v>
      </c>
      <c r="U8" s="2" t="s">
        <v>34</v>
      </c>
      <c r="V8" s="2" t="s">
        <v>27</v>
      </c>
      <c r="W8" s="2" t="s">
        <v>28</v>
      </c>
    </row>
    <row r="9" spans="1:21" ht="8.25">
      <c r="A9" s="6"/>
      <c r="B9" s="7"/>
      <c r="C9" s="7" t="s">
        <v>25</v>
      </c>
      <c r="D9" s="7" t="s">
        <v>29</v>
      </c>
      <c r="E9" s="7" t="s">
        <v>25</v>
      </c>
      <c r="F9" s="7"/>
      <c r="G9" s="7" t="s">
        <v>27</v>
      </c>
      <c r="H9" s="7" t="s">
        <v>28</v>
      </c>
      <c r="I9" s="7" t="s">
        <v>39</v>
      </c>
      <c r="J9" s="7" t="s">
        <v>40</v>
      </c>
      <c r="K9" s="8" t="s">
        <v>41</v>
      </c>
      <c r="O9" s="2" t="s">
        <v>8</v>
      </c>
      <c r="P9" s="2">
        <v>0.375</v>
      </c>
      <c r="Q9" s="2">
        <f>CONVERT(P9,"um","mm")</f>
        <v>0.000375</v>
      </c>
      <c r="R9" s="2">
        <f>-LOG(Q9/1,2)</f>
        <v>11.380821783940931</v>
      </c>
      <c r="U9" s="2" t="s">
        <v>35</v>
      </c>
    </row>
    <row r="10" spans="1:23" ht="8.25">
      <c r="A10" s="11">
        <v>0</v>
      </c>
      <c r="B10" s="12">
        <v>1400</v>
      </c>
      <c r="C10" s="7">
        <v>0</v>
      </c>
      <c r="D10" s="7">
        <v>100</v>
      </c>
      <c r="E10" s="7">
        <v>0</v>
      </c>
      <c r="F10" s="7"/>
      <c r="G10" s="7">
        <f>CONVERT(A10,"um","mm")</f>
        <v>0</v>
      </c>
      <c r="H10" s="7" t="e">
        <f>-LOG(G10,2)</f>
        <v>#NUM!</v>
      </c>
      <c r="I10" s="7">
        <v>100</v>
      </c>
      <c r="J10" s="7"/>
      <c r="K10" s="8"/>
      <c r="O10" s="2" t="s">
        <v>9</v>
      </c>
      <c r="P10" s="2">
        <v>2000</v>
      </c>
      <c r="Q10" s="2">
        <f>CONVERT(P10,"um","mm")</f>
        <v>2</v>
      </c>
      <c r="R10" s="2">
        <f aca="true" t="shared" si="0" ref="R10:R16">-LOG(Q10/1,2)</f>
        <v>-1</v>
      </c>
      <c r="T10" s="2">
        <v>5</v>
      </c>
      <c r="U10" s="2">
        <v>0.767</v>
      </c>
      <c r="V10" s="2">
        <f>CONVERT(U10,"um","mm")</f>
        <v>0.000767</v>
      </c>
      <c r="W10" s="2">
        <f>-LOG(V10/1,2)</f>
        <v>10.34848580182124</v>
      </c>
    </row>
    <row r="11" spans="1:23" ht="8.25">
      <c r="A11" s="11">
        <v>0.12</v>
      </c>
      <c r="B11" s="12">
        <v>1300</v>
      </c>
      <c r="C11" s="7">
        <v>0</v>
      </c>
      <c r="D11" s="7">
        <v>100</v>
      </c>
      <c r="E11" s="7">
        <v>0</v>
      </c>
      <c r="F11" s="7"/>
      <c r="G11" s="7">
        <f>CONVERT(A11,"um","mm")</f>
        <v>0.00012</v>
      </c>
      <c r="H11" s="7">
        <f aca="true" t="shared" si="1" ref="H11:H44">-LOG(G11,2)</f>
        <v>13.024677973715656</v>
      </c>
      <c r="I11" s="7">
        <v>100</v>
      </c>
      <c r="J11" s="7">
        <v>13</v>
      </c>
      <c r="K11" s="8">
        <v>0</v>
      </c>
      <c r="O11" s="2" t="s">
        <v>10</v>
      </c>
      <c r="P11" s="2">
        <v>100</v>
      </c>
      <c r="Q11" s="2">
        <f>CONVERT(P11,"um","mm")</f>
        <v>0.1</v>
      </c>
      <c r="R11" s="2">
        <f t="shared" si="0"/>
        <v>3.321928094887362</v>
      </c>
      <c r="T11" s="2">
        <v>10</v>
      </c>
      <c r="U11" s="2">
        <v>1.111</v>
      </c>
      <c r="V11" s="2">
        <f>CONVERT(U11,"um","mm")</f>
        <v>0.001111</v>
      </c>
      <c r="W11" s="2">
        <f aca="true" t="shared" si="2" ref="W11:W18">-LOG(V11/1,2)</f>
        <v>9.813925467935082</v>
      </c>
    </row>
    <row r="12" spans="1:23" ht="8.25">
      <c r="A12" s="11">
        <v>0.24</v>
      </c>
      <c r="B12" s="12">
        <v>1200</v>
      </c>
      <c r="C12" s="7">
        <v>0</v>
      </c>
      <c r="D12" s="7">
        <v>100</v>
      </c>
      <c r="E12" s="7">
        <v>0.86</v>
      </c>
      <c r="F12" s="7"/>
      <c r="G12" s="7">
        <f>CONVERT(A12,"um","mm")</f>
        <v>0.00024</v>
      </c>
      <c r="H12" s="7">
        <f t="shared" si="1"/>
        <v>12.024677973715656</v>
      </c>
      <c r="I12" s="7">
        <v>100</v>
      </c>
      <c r="J12" s="7">
        <v>12</v>
      </c>
      <c r="K12" s="8">
        <v>0.86</v>
      </c>
      <c r="O12" s="2" t="s">
        <v>11</v>
      </c>
      <c r="P12" s="2">
        <v>30.82</v>
      </c>
      <c r="Q12" s="2">
        <f>CONVERT(P12,"um","mm")</f>
        <v>0.03082</v>
      </c>
      <c r="R12" s="2">
        <f t="shared" si="0"/>
        <v>5.019989327922026</v>
      </c>
      <c r="T12" s="2">
        <v>16</v>
      </c>
      <c r="U12" s="2">
        <v>1.67</v>
      </c>
      <c r="V12" s="2">
        <f>CONVERT(U12,"um","mm")</f>
        <v>0.00167</v>
      </c>
      <c r="W12" s="2">
        <f t="shared" si="2"/>
        <v>9.22593618196276</v>
      </c>
    </row>
    <row r="13" spans="1:23" ht="8.25">
      <c r="A13" s="11">
        <v>0.49</v>
      </c>
      <c r="B13" s="12">
        <v>1100</v>
      </c>
      <c r="C13" s="7">
        <v>0.86</v>
      </c>
      <c r="D13" s="7">
        <v>99.1</v>
      </c>
      <c r="E13" s="7">
        <v>7.37</v>
      </c>
      <c r="F13" s="7"/>
      <c r="G13" s="7">
        <f>CONVERT(A13,"um","mm")</f>
        <v>0.00049</v>
      </c>
      <c r="H13" s="7">
        <f t="shared" si="1"/>
        <v>10.994930630321603</v>
      </c>
      <c r="I13" s="7">
        <v>99.1</v>
      </c>
      <c r="J13" s="7">
        <v>11</v>
      </c>
      <c r="K13" s="8">
        <v>7.37</v>
      </c>
      <c r="O13" s="2" t="s">
        <v>12</v>
      </c>
      <c r="P13" s="2">
        <v>9.749</v>
      </c>
      <c r="Q13" s="2">
        <f>CONVERT(P13,"um","mm")</f>
        <v>0.009749</v>
      </c>
      <c r="R13" s="2">
        <f t="shared" si="0"/>
        <v>6.6805300421106395</v>
      </c>
      <c r="T13" s="2">
        <v>25</v>
      </c>
      <c r="U13" s="2">
        <v>2.909</v>
      </c>
      <c r="V13" s="2">
        <f>CONVERT(U13,"um","mm")</f>
        <v>0.0029089999999999997</v>
      </c>
      <c r="W13" s="2">
        <f t="shared" si="2"/>
        <v>8.425260988223869</v>
      </c>
    </row>
    <row r="14" spans="1:23" ht="8.25">
      <c r="A14" s="11">
        <v>0.98</v>
      </c>
      <c r="B14" s="12">
        <v>1000</v>
      </c>
      <c r="C14" s="7">
        <v>8.23</v>
      </c>
      <c r="D14" s="7">
        <v>91.8</v>
      </c>
      <c r="E14" s="7">
        <v>10.1</v>
      </c>
      <c r="F14" s="7"/>
      <c r="G14" s="7">
        <f>CONVERT(A14,"um","mm")</f>
        <v>0.00098</v>
      </c>
      <c r="H14" s="7">
        <f t="shared" si="1"/>
        <v>9.994930630321603</v>
      </c>
      <c r="I14" s="7">
        <v>91.8</v>
      </c>
      <c r="J14" s="7">
        <v>10</v>
      </c>
      <c r="K14" s="8">
        <v>10.1</v>
      </c>
      <c r="O14" s="2" t="s">
        <v>30</v>
      </c>
      <c r="P14" s="2">
        <v>3.405</v>
      </c>
      <c r="Q14" s="2">
        <f>CONVERT(P14,"um","mm")</f>
        <v>0.003405</v>
      </c>
      <c r="R14" s="2">
        <f t="shared" si="0"/>
        <v>8.19812948642474</v>
      </c>
      <c r="T14" s="2">
        <v>50</v>
      </c>
      <c r="U14" s="2">
        <v>9.749</v>
      </c>
      <c r="V14" s="2">
        <f>CONVERT(U14,"um","mm")</f>
        <v>0.009749</v>
      </c>
      <c r="W14" s="2">
        <f t="shared" si="2"/>
        <v>6.6805300421106395</v>
      </c>
    </row>
    <row r="15" spans="1:23" ht="8.25">
      <c r="A15" s="11">
        <v>1.95</v>
      </c>
      <c r="B15" s="12">
        <v>900</v>
      </c>
      <c r="C15" s="7">
        <v>18.4</v>
      </c>
      <c r="D15" s="7">
        <v>81.6</v>
      </c>
      <c r="E15" s="7">
        <v>12.2</v>
      </c>
      <c r="F15" s="7"/>
      <c r="G15" s="7">
        <f>CONVERT(A15,"um","mm")</f>
        <v>0.00195</v>
      </c>
      <c r="H15" s="7">
        <f t="shared" si="1"/>
        <v>9.002310160687202</v>
      </c>
      <c r="I15" s="7">
        <v>81.6</v>
      </c>
      <c r="J15" s="7">
        <v>9</v>
      </c>
      <c r="K15" s="8">
        <v>12.2</v>
      </c>
      <c r="O15" s="2" t="s">
        <v>13</v>
      </c>
      <c r="P15" s="2">
        <v>3.161</v>
      </c>
      <c r="Q15" s="2">
        <f>CONVERT(P15,"um","mm")</f>
        <v>0.003161</v>
      </c>
      <c r="R15" s="2">
        <f t="shared" si="0"/>
        <v>8.305403249419676</v>
      </c>
      <c r="T15" s="2">
        <v>75</v>
      </c>
      <c r="U15" s="2">
        <v>31.55</v>
      </c>
      <c r="V15" s="2">
        <f>CONVERT(U15,"um","mm")</f>
        <v>0.03155</v>
      </c>
      <c r="W15" s="2">
        <f t="shared" si="2"/>
        <v>4.9862161845669</v>
      </c>
    </row>
    <row r="16" spans="1:23" ht="8.25">
      <c r="A16" s="11">
        <v>3.9</v>
      </c>
      <c r="B16" s="12">
        <v>800</v>
      </c>
      <c r="C16" s="7">
        <v>30.6</v>
      </c>
      <c r="D16" s="7">
        <v>69.4</v>
      </c>
      <c r="E16" s="7">
        <v>14.7</v>
      </c>
      <c r="F16" s="7"/>
      <c r="G16" s="7">
        <f>CONVERT(A16,"um","mm")</f>
        <v>0.0039</v>
      </c>
      <c r="H16" s="7">
        <f t="shared" si="1"/>
        <v>8.002310160687202</v>
      </c>
      <c r="I16" s="7">
        <v>69.4</v>
      </c>
      <c r="J16" s="7">
        <v>8</v>
      </c>
      <c r="K16" s="8">
        <v>14.7</v>
      </c>
      <c r="O16" s="2" t="s">
        <v>14</v>
      </c>
      <c r="P16" s="2">
        <v>18</v>
      </c>
      <c r="Q16" s="2">
        <f>CONVERT(P16,"um","mm")</f>
        <v>0.018</v>
      </c>
      <c r="R16" s="2">
        <f t="shared" si="0"/>
        <v>5.795859283219775</v>
      </c>
      <c r="T16" s="2">
        <v>84</v>
      </c>
      <c r="U16" s="2">
        <v>50.87</v>
      </c>
      <c r="V16" s="2">
        <f>CONVERT(U16,"um","mm")</f>
        <v>0.05087</v>
      </c>
      <c r="W16" s="2">
        <f t="shared" si="2"/>
        <v>4.297041095574183</v>
      </c>
    </row>
    <row r="17" spans="1:23" ht="8.25">
      <c r="A17" s="11">
        <v>7.8</v>
      </c>
      <c r="B17" s="12">
        <v>700</v>
      </c>
      <c r="C17" s="7">
        <v>45.3</v>
      </c>
      <c r="D17" s="7">
        <v>54.7</v>
      </c>
      <c r="E17" s="7">
        <v>14.7</v>
      </c>
      <c r="F17" s="7"/>
      <c r="G17" s="7">
        <f>CONVERT(A17,"um","mm")</f>
        <v>0.0078</v>
      </c>
      <c r="H17" s="7">
        <f t="shared" si="1"/>
        <v>7.002310160687201</v>
      </c>
      <c r="I17" s="7">
        <v>54.7</v>
      </c>
      <c r="J17" s="7">
        <v>7</v>
      </c>
      <c r="K17" s="8">
        <v>14.7</v>
      </c>
      <c r="O17" s="2" t="s">
        <v>15</v>
      </c>
      <c r="P17" s="2">
        <v>54.28</v>
      </c>
      <c r="T17" s="2">
        <v>90</v>
      </c>
      <c r="U17" s="2">
        <v>81.08</v>
      </c>
      <c r="V17" s="2">
        <f>CONVERT(U17,"um","mm")</f>
        <v>0.08108</v>
      </c>
      <c r="W17" s="2">
        <f t="shared" si="2"/>
        <v>3.624510100969913</v>
      </c>
    </row>
    <row r="18" spans="1:23" ht="8.25">
      <c r="A18" s="11">
        <v>15.6</v>
      </c>
      <c r="B18" s="12">
        <v>600</v>
      </c>
      <c r="C18" s="7">
        <v>60</v>
      </c>
      <c r="D18" s="7">
        <v>40</v>
      </c>
      <c r="E18" s="7">
        <v>14.8</v>
      </c>
      <c r="F18" s="7"/>
      <c r="G18" s="7">
        <f>CONVERT(A18,"um","mm")</f>
        <v>0.0156</v>
      </c>
      <c r="H18" s="7">
        <f t="shared" si="1"/>
        <v>6.002310160687201</v>
      </c>
      <c r="I18" s="7">
        <v>40</v>
      </c>
      <c r="J18" s="7">
        <v>6</v>
      </c>
      <c r="K18" s="8">
        <v>14.8</v>
      </c>
      <c r="O18" s="2" t="s">
        <v>16</v>
      </c>
      <c r="P18" s="2">
        <v>2947</v>
      </c>
      <c r="T18" s="2">
        <v>95</v>
      </c>
      <c r="U18" s="2">
        <v>151.5</v>
      </c>
      <c r="V18" s="2">
        <f>CONVERT(U18,"um","mm")</f>
        <v>0.1515</v>
      </c>
      <c r="W18" s="2">
        <f t="shared" si="2"/>
        <v>2.7226103011891363</v>
      </c>
    </row>
    <row r="19" spans="1:16" ht="8.25">
      <c r="A19" s="11">
        <v>31.2</v>
      </c>
      <c r="B19" s="12">
        <v>500</v>
      </c>
      <c r="C19" s="7">
        <v>74.8</v>
      </c>
      <c r="D19" s="7">
        <v>25.2</v>
      </c>
      <c r="E19" s="7">
        <v>3.47</v>
      </c>
      <c r="F19" s="7"/>
      <c r="G19" s="7">
        <f>CONVERT(A19,"um","mm")</f>
        <v>0.0312</v>
      </c>
      <c r="H19" s="7">
        <f t="shared" si="1"/>
        <v>5.002310160687201</v>
      </c>
      <c r="I19" s="7">
        <v>25.2</v>
      </c>
      <c r="J19" s="7">
        <v>5</v>
      </c>
      <c r="K19" s="8">
        <f>SUM(E19+E20+E21+E22)</f>
        <v>12.34</v>
      </c>
      <c r="O19" s="2" t="s">
        <v>17</v>
      </c>
      <c r="P19" s="2">
        <v>176.1</v>
      </c>
    </row>
    <row r="20" spans="1:31" ht="8.25">
      <c r="A20" s="11">
        <v>37.2</v>
      </c>
      <c r="B20" s="12">
        <v>400</v>
      </c>
      <c r="C20" s="7">
        <v>78.3</v>
      </c>
      <c r="D20" s="7">
        <v>21.7</v>
      </c>
      <c r="E20" s="7">
        <v>3.29</v>
      </c>
      <c r="F20" s="7"/>
      <c r="G20" s="7">
        <f>CONVERT(A20,"um","mm")</f>
        <v>0.0372</v>
      </c>
      <c r="H20" s="7">
        <f t="shared" si="1"/>
        <v>4.748553568441418</v>
      </c>
      <c r="I20" s="7">
        <v>21.7</v>
      </c>
      <c r="J20" s="7">
        <v>4</v>
      </c>
      <c r="K20" s="8">
        <f>SUM(E23+E24+E25+E26)</f>
        <v>6.450000000000001</v>
      </c>
      <c r="O20" s="2" t="s">
        <v>31</v>
      </c>
      <c r="P20" s="2">
        <v>3.116</v>
      </c>
      <c r="U20" s="2">
        <v>5</v>
      </c>
      <c r="V20" s="2">
        <v>10</v>
      </c>
      <c r="W20" s="2">
        <v>16</v>
      </c>
      <c r="X20" s="2">
        <v>25</v>
      </c>
      <c r="Y20" s="2">
        <v>50</v>
      </c>
      <c r="Z20" s="2">
        <v>75</v>
      </c>
      <c r="AA20" s="2">
        <v>84</v>
      </c>
      <c r="AB20" s="2">
        <v>90</v>
      </c>
      <c r="AC20" s="2">
        <v>95</v>
      </c>
      <c r="AD20" s="2" t="s">
        <v>45</v>
      </c>
      <c r="AE20" s="2" t="s">
        <v>46</v>
      </c>
    </row>
    <row r="21" spans="1:30" ht="8.25">
      <c r="A21" s="11">
        <v>44.2</v>
      </c>
      <c r="B21" s="12">
        <v>325</v>
      </c>
      <c r="C21" s="7">
        <v>81.5</v>
      </c>
      <c r="D21" s="7">
        <v>18.5</v>
      </c>
      <c r="E21" s="7">
        <v>3.04</v>
      </c>
      <c r="F21" s="7"/>
      <c r="G21" s="7">
        <f>CONVERT(A21,"um","mm")</f>
        <v>0.0442</v>
      </c>
      <c r="H21" s="7">
        <f t="shared" si="1"/>
        <v>4.499809820158018</v>
      </c>
      <c r="I21" s="7">
        <v>18.5</v>
      </c>
      <c r="J21" s="7">
        <v>3</v>
      </c>
      <c r="K21" s="8">
        <f>SUM(E27+E28+E29+E30)</f>
        <v>4.75</v>
      </c>
      <c r="O21" s="2" t="s">
        <v>32</v>
      </c>
      <c r="P21" s="2">
        <v>10.52</v>
      </c>
      <c r="U21" s="2">
        <v>0.000767</v>
      </c>
      <c r="V21" s="2">
        <v>0.001111</v>
      </c>
      <c r="W21" s="2">
        <v>0.00167</v>
      </c>
      <c r="X21" s="2">
        <v>0.0029089999999999997</v>
      </c>
      <c r="Y21" s="2">
        <v>0.009749</v>
      </c>
      <c r="Z21" s="2">
        <v>0.03155</v>
      </c>
      <c r="AA21" s="2">
        <v>0.05087</v>
      </c>
      <c r="AB21" s="2">
        <v>0.08108</v>
      </c>
      <c r="AC21" s="2">
        <v>0.1515</v>
      </c>
      <c r="AD21" s="2">
        <f>((W21+AA21)/2)</f>
        <v>0.026269999999999998</v>
      </c>
    </row>
    <row r="22" spans="1:31" ht="8.25">
      <c r="A22" s="11">
        <v>52.6</v>
      </c>
      <c r="B22" s="12">
        <v>270</v>
      </c>
      <c r="C22" s="7">
        <v>84.6</v>
      </c>
      <c r="D22" s="7">
        <v>15.4</v>
      </c>
      <c r="E22" s="7">
        <v>2.54</v>
      </c>
      <c r="F22" s="7"/>
      <c r="G22" s="7">
        <f>CONVERT(A22,"um","mm")</f>
        <v>0.0526</v>
      </c>
      <c r="H22" s="7">
        <f t="shared" si="1"/>
        <v>4.2487933902571475</v>
      </c>
      <c r="I22" s="7">
        <v>15.4</v>
      </c>
      <c r="J22" s="7">
        <v>2</v>
      </c>
      <c r="K22" s="8">
        <f>SUM(E31+E32+E33+E34)</f>
        <v>1.6842000000000001</v>
      </c>
      <c r="U22" s="2">
        <v>10.34848580182124</v>
      </c>
      <c r="V22" s="2">
        <v>9.813925467935082</v>
      </c>
      <c r="W22" s="2">
        <v>9.22593618196276</v>
      </c>
      <c r="X22" s="2">
        <v>8.425260988223869</v>
      </c>
      <c r="Y22" s="2">
        <v>6.6805300421106395</v>
      </c>
      <c r="Z22" s="2">
        <v>4.9862161845669</v>
      </c>
      <c r="AA22" s="2">
        <v>4.297041095574183</v>
      </c>
      <c r="AB22" s="2">
        <v>3.624510100969913</v>
      </c>
      <c r="AC22" s="2">
        <v>2.7226103011891363</v>
      </c>
      <c r="AD22" s="2">
        <f>((W22+AA22)/2)</f>
        <v>6.761488638768472</v>
      </c>
      <c r="AE22" s="2">
        <f>((X22-AB22)/2)</f>
        <v>2.4003754436269777</v>
      </c>
    </row>
    <row r="23" spans="1:11" ht="8.25">
      <c r="A23" s="11">
        <v>62.5</v>
      </c>
      <c r="B23" s="12">
        <v>230</v>
      </c>
      <c r="C23" s="7">
        <v>87.1</v>
      </c>
      <c r="D23" s="7">
        <v>12.9</v>
      </c>
      <c r="E23" s="7">
        <v>1.99</v>
      </c>
      <c r="F23" s="7"/>
      <c r="G23" s="7">
        <f>CONVERT(A23,"um","mm")</f>
        <v>0.0625</v>
      </c>
      <c r="H23" s="7">
        <f t="shared" si="1"/>
        <v>4</v>
      </c>
      <c r="I23" s="7">
        <v>12.9</v>
      </c>
      <c r="J23" s="7">
        <v>1</v>
      </c>
      <c r="K23" s="8">
        <f>SUM(E35+E36+E37+E38)</f>
        <v>0</v>
      </c>
    </row>
    <row r="24" spans="1:17" ht="8.25">
      <c r="A24" s="11">
        <v>74</v>
      </c>
      <c r="B24" s="12">
        <v>200</v>
      </c>
      <c r="C24" s="7">
        <v>89.1</v>
      </c>
      <c r="D24" s="7">
        <v>10.9</v>
      </c>
      <c r="E24" s="7">
        <v>1.62</v>
      </c>
      <c r="F24" s="7"/>
      <c r="G24" s="7">
        <f>CONVERT(A24,"um","mm")</f>
        <v>0.074</v>
      </c>
      <c r="H24" s="7">
        <f t="shared" si="1"/>
        <v>3.7563309190331378</v>
      </c>
      <c r="I24" s="7">
        <v>10.9</v>
      </c>
      <c r="J24" s="7">
        <v>0</v>
      </c>
      <c r="K24" s="8">
        <f>SUM(E39+E40+E41+E42)</f>
        <v>0</v>
      </c>
      <c r="O24" s="2" t="s">
        <v>42</v>
      </c>
      <c r="P24" s="2" t="s">
        <v>43</v>
      </c>
      <c r="Q24" s="2" t="s">
        <v>44</v>
      </c>
    </row>
    <row r="25" spans="1:17" ht="8.25">
      <c r="A25" s="11">
        <v>88</v>
      </c>
      <c r="B25" s="12">
        <v>170</v>
      </c>
      <c r="C25" s="7">
        <v>90.7</v>
      </c>
      <c r="D25" s="7">
        <v>9.28</v>
      </c>
      <c r="E25" s="7">
        <v>1.44</v>
      </c>
      <c r="F25" s="7"/>
      <c r="G25" s="7">
        <f>CONVERT(A25,"um","mm")</f>
        <v>0.088</v>
      </c>
      <c r="H25" s="7">
        <f t="shared" si="1"/>
        <v>3.50635266602479</v>
      </c>
      <c r="I25" s="7">
        <v>9.28</v>
      </c>
      <c r="J25" s="7">
        <v>-1</v>
      </c>
      <c r="K25" s="8">
        <f>SUM(E43+E44)</f>
        <v>0</v>
      </c>
      <c r="O25" s="2">
        <f>SUM(K25+K24+K23+K22+K21+K20)</f>
        <v>12.884200000000002</v>
      </c>
      <c r="P25" s="2">
        <f>SUM(K19+K18+K17+K16)</f>
        <v>56.540000000000006</v>
      </c>
      <c r="Q25" s="2">
        <f>SUM(K15+K14+K13+K12+K11+K10)</f>
        <v>30.529999999999998</v>
      </c>
    </row>
    <row r="26" spans="1:11" ht="8.25">
      <c r="A26" s="11">
        <v>105</v>
      </c>
      <c r="B26" s="12">
        <v>140</v>
      </c>
      <c r="C26" s="7">
        <v>92.2</v>
      </c>
      <c r="D26" s="7">
        <v>7.83</v>
      </c>
      <c r="E26" s="7">
        <v>1.4</v>
      </c>
      <c r="F26" s="7"/>
      <c r="G26" s="7">
        <f>CONVERT(A26,"um","mm")</f>
        <v>0.105</v>
      </c>
      <c r="H26" s="7">
        <f t="shared" si="1"/>
        <v>3.2515387669959646</v>
      </c>
      <c r="I26" s="7">
        <v>7.83</v>
      </c>
      <c r="J26" s="7"/>
      <c r="K26" s="8"/>
    </row>
    <row r="27" spans="1:11" ht="8.25">
      <c r="A27" s="11">
        <v>125</v>
      </c>
      <c r="B27" s="12">
        <v>120</v>
      </c>
      <c r="C27" s="7">
        <v>93.6</v>
      </c>
      <c r="D27" s="7">
        <v>6.43</v>
      </c>
      <c r="E27" s="7">
        <v>1.33</v>
      </c>
      <c r="F27" s="7"/>
      <c r="G27" s="7">
        <f>CONVERT(A27,"um","mm")</f>
        <v>0.125</v>
      </c>
      <c r="H27" s="7">
        <f t="shared" si="1"/>
        <v>3</v>
      </c>
      <c r="I27" s="7">
        <v>6.43</v>
      </c>
      <c r="J27" s="7"/>
      <c r="K27" s="8"/>
    </row>
    <row r="28" spans="1:11" ht="8.25">
      <c r="A28" s="11">
        <v>149</v>
      </c>
      <c r="B28" s="12">
        <v>100</v>
      </c>
      <c r="C28" s="7">
        <v>94.9</v>
      </c>
      <c r="D28" s="7">
        <v>5.11</v>
      </c>
      <c r="E28" s="7">
        <v>1.12</v>
      </c>
      <c r="F28" s="7"/>
      <c r="G28" s="7">
        <f>CONVERT(A28,"um","mm")</f>
        <v>0.149</v>
      </c>
      <c r="H28" s="7">
        <f t="shared" si="1"/>
        <v>2.746615764199926</v>
      </c>
      <c r="I28" s="7">
        <v>5.11</v>
      </c>
      <c r="J28" s="7"/>
      <c r="K28" s="8"/>
    </row>
    <row r="29" spans="1:11" ht="8.25">
      <c r="A29" s="11">
        <v>177</v>
      </c>
      <c r="B29" s="12">
        <v>80</v>
      </c>
      <c r="C29" s="7">
        <v>96</v>
      </c>
      <c r="D29" s="7">
        <v>3.99</v>
      </c>
      <c r="E29" s="7">
        <v>1.07</v>
      </c>
      <c r="F29" s="7"/>
      <c r="G29" s="7">
        <f>CONVERT(A29,"um","mm")</f>
        <v>0.177</v>
      </c>
      <c r="H29" s="7">
        <f t="shared" si="1"/>
        <v>2.49817873457909</v>
      </c>
      <c r="I29" s="7">
        <v>3.99</v>
      </c>
      <c r="J29" s="7"/>
      <c r="K29" s="8"/>
    </row>
    <row r="30" spans="1:11" ht="8.25">
      <c r="A30" s="11">
        <v>210</v>
      </c>
      <c r="B30" s="12">
        <v>70</v>
      </c>
      <c r="C30" s="7">
        <v>97.1</v>
      </c>
      <c r="D30" s="7">
        <v>2.92</v>
      </c>
      <c r="E30" s="7">
        <v>1.23</v>
      </c>
      <c r="F30" s="7"/>
      <c r="G30" s="7">
        <f>CONVERT(A30,"um","mm")</f>
        <v>0.21</v>
      </c>
      <c r="H30" s="7">
        <f t="shared" si="1"/>
        <v>2.2515387669959646</v>
      </c>
      <c r="I30" s="7">
        <v>2.92</v>
      </c>
      <c r="J30" s="7"/>
      <c r="K30" s="8"/>
    </row>
    <row r="31" spans="1:11" ht="8.25">
      <c r="A31" s="11">
        <v>250</v>
      </c>
      <c r="B31" s="12">
        <v>60</v>
      </c>
      <c r="C31" s="7">
        <v>98.3</v>
      </c>
      <c r="D31" s="7">
        <v>1.69</v>
      </c>
      <c r="E31" s="7">
        <v>1.07</v>
      </c>
      <c r="F31" s="7"/>
      <c r="G31" s="7">
        <f>CONVERT(A31,"um","mm")</f>
        <v>0.25</v>
      </c>
      <c r="H31" s="7">
        <f t="shared" si="1"/>
        <v>2</v>
      </c>
      <c r="I31" s="7">
        <v>1.69</v>
      </c>
      <c r="J31" s="7"/>
      <c r="K31" s="8"/>
    </row>
    <row r="32" spans="1:11" ht="8.25">
      <c r="A32" s="11">
        <v>297</v>
      </c>
      <c r="B32" s="12">
        <v>50</v>
      </c>
      <c r="C32" s="7">
        <v>99.4</v>
      </c>
      <c r="D32" s="7">
        <v>0.62</v>
      </c>
      <c r="E32" s="7">
        <v>0.53</v>
      </c>
      <c r="F32" s="7"/>
      <c r="G32" s="7">
        <f>CONVERT(A32,"um","mm")</f>
        <v>0.297</v>
      </c>
      <c r="H32" s="7">
        <f t="shared" si="1"/>
        <v>1.7514651638613215</v>
      </c>
      <c r="I32" s="7">
        <v>0.62</v>
      </c>
      <c r="J32" s="7"/>
      <c r="K32" s="8"/>
    </row>
    <row r="33" spans="1:11" ht="8.25">
      <c r="A33" s="11">
        <v>354</v>
      </c>
      <c r="B33" s="12">
        <v>45</v>
      </c>
      <c r="C33" s="7">
        <v>99.9</v>
      </c>
      <c r="D33" s="7">
        <v>0.084</v>
      </c>
      <c r="E33" s="7">
        <v>0.083</v>
      </c>
      <c r="F33" s="7"/>
      <c r="G33" s="7">
        <f>CONVERT(A33,"um","mm")</f>
        <v>0.354</v>
      </c>
      <c r="H33" s="7">
        <f t="shared" si="1"/>
        <v>1.4981787345790896</v>
      </c>
      <c r="I33" s="7">
        <v>0.084</v>
      </c>
      <c r="J33" s="7"/>
      <c r="K33" s="8"/>
    </row>
    <row r="34" spans="1:11" ht="8.25">
      <c r="A34" s="11">
        <v>420</v>
      </c>
      <c r="B34" s="12">
        <v>40</v>
      </c>
      <c r="C34" s="7">
        <v>99.999</v>
      </c>
      <c r="D34" s="7">
        <v>0.0012</v>
      </c>
      <c r="E34" s="7">
        <v>0.0012</v>
      </c>
      <c r="F34" s="7"/>
      <c r="G34" s="7">
        <f>CONVERT(A34,"um","mm")</f>
        <v>0.42</v>
      </c>
      <c r="H34" s="7">
        <f t="shared" si="1"/>
        <v>1.2515387669959643</v>
      </c>
      <c r="I34" s="7">
        <v>0.0012</v>
      </c>
      <c r="J34" s="7"/>
      <c r="K34" s="8"/>
    </row>
    <row r="35" spans="1:11" ht="8.25">
      <c r="A35" s="11">
        <v>500</v>
      </c>
      <c r="B35" s="12">
        <v>35</v>
      </c>
      <c r="C35" s="7">
        <v>100</v>
      </c>
      <c r="D35" s="7">
        <v>0</v>
      </c>
      <c r="E35" s="7">
        <v>0</v>
      </c>
      <c r="F35" s="7"/>
      <c r="G35" s="7">
        <f>CONVERT(A35,"um","mm")</f>
        <v>0.5</v>
      </c>
      <c r="H35" s="7">
        <f t="shared" si="1"/>
        <v>1</v>
      </c>
      <c r="I35" s="7">
        <v>0</v>
      </c>
      <c r="J35" s="7"/>
      <c r="K35" s="8"/>
    </row>
    <row r="36" spans="1:11" ht="8.25">
      <c r="A36" s="11">
        <v>590</v>
      </c>
      <c r="B36" s="12">
        <v>30</v>
      </c>
      <c r="C36" s="7">
        <v>100</v>
      </c>
      <c r="D36" s="7">
        <v>0</v>
      </c>
      <c r="E36" s="7">
        <v>0</v>
      </c>
      <c r="F36" s="7"/>
      <c r="G36" s="7">
        <f>CONVERT(A36,"um","mm")</f>
        <v>0.59</v>
      </c>
      <c r="H36" s="7">
        <f t="shared" si="1"/>
        <v>0.7612131404128836</v>
      </c>
      <c r="I36" s="7">
        <v>0</v>
      </c>
      <c r="J36" s="7"/>
      <c r="K36" s="8"/>
    </row>
    <row r="37" spans="1:11" ht="8.25">
      <c r="A37" s="11">
        <v>710</v>
      </c>
      <c r="B37" s="12">
        <v>25</v>
      </c>
      <c r="C37" s="7">
        <v>100</v>
      </c>
      <c r="D37" s="7">
        <v>0</v>
      </c>
      <c r="E37" s="7">
        <v>0</v>
      </c>
      <c r="F37" s="7"/>
      <c r="G37" s="7">
        <f>CONVERT(A37,"um","mm")</f>
        <v>0.71</v>
      </c>
      <c r="H37" s="7">
        <f t="shared" si="1"/>
        <v>0.49410907027004275</v>
      </c>
      <c r="I37" s="7">
        <v>0</v>
      </c>
      <c r="J37" s="7"/>
      <c r="K37" s="8"/>
    </row>
    <row r="38" spans="1:11" ht="8.25">
      <c r="A38" s="11">
        <v>840</v>
      </c>
      <c r="B38" s="12">
        <v>20</v>
      </c>
      <c r="C38" s="7">
        <v>100</v>
      </c>
      <c r="D38" s="7">
        <v>0</v>
      </c>
      <c r="E38" s="7">
        <v>0</v>
      </c>
      <c r="F38" s="7"/>
      <c r="G38" s="7">
        <f>CONVERT(A38,"um","mm")</f>
        <v>0.84</v>
      </c>
      <c r="H38" s="7">
        <f t="shared" si="1"/>
        <v>0.2515387669959645</v>
      </c>
      <c r="I38" s="7">
        <v>0</v>
      </c>
      <c r="J38" s="7"/>
      <c r="K38" s="8"/>
    </row>
    <row r="39" spans="1:11" ht="8.25">
      <c r="A39" s="11">
        <v>1000</v>
      </c>
      <c r="B39" s="12">
        <v>18</v>
      </c>
      <c r="C39" s="7">
        <v>100</v>
      </c>
      <c r="D39" s="7">
        <v>0</v>
      </c>
      <c r="E39" s="7">
        <v>0</v>
      </c>
      <c r="F39" s="7"/>
      <c r="G39" s="7">
        <f>CONVERT(A39,"um","mm")</f>
        <v>1</v>
      </c>
      <c r="H39" s="7">
        <f t="shared" si="1"/>
        <v>0</v>
      </c>
      <c r="I39" s="7">
        <v>0</v>
      </c>
      <c r="J39" s="7"/>
      <c r="K39" s="8"/>
    </row>
    <row r="40" spans="1:11" ht="8.25">
      <c r="A40" s="11">
        <v>1190</v>
      </c>
      <c r="B40" s="12">
        <v>16</v>
      </c>
      <c r="C40" s="7">
        <v>100</v>
      </c>
      <c r="D40" s="7">
        <v>0</v>
      </c>
      <c r="E40" s="7">
        <v>0</v>
      </c>
      <c r="F40" s="7"/>
      <c r="G40" s="7">
        <f>CONVERT(A40,"um","mm")</f>
        <v>1.19</v>
      </c>
      <c r="H40" s="7">
        <f t="shared" si="1"/>
        <v>-0.2509615735332188</v>
      </c>
      <c r="I40" s="7">
        <v>0</v>
      </c>
      <c r="J40" s="7"/>
      <c r="K40" s="8"/>
    </row>
    <row r="41" spans="1:11" ht="8.25">
      <c r="A41" s="11">
        <v>1410</v>
      </c>
      <c r="B41" s="12">
        <v>14</v>
      </c>
      <c r="C41" s="7">
        <v>100</v>
      </c>
      <c r="D41" s="7">
        <v>0</v>
      </c>
      <c r="E41" s="7">
        <v>0</v>
      </c>
      <c r="F41" s="7"/>
      <c r="G41" s="7">
        <f>CONVERT(A41,"um","mm")</f>
        <v>1.41</v>
      </c>
      <c r="H41" s="7">
        <f t="shared" si="1"/>
        <v>-0.4956951626240688</v>
      </c>
      <c r="I41" s="7">
        <v>0</v>
      </c>
      <c r="J41" s="7"/>
      <c r="K41" s="8"/>
    </row>
    <row r="42" spans="1:11" ht="8.25">
      <c r="A42" s="11">
        <v>1680</v>
      </c>
      <c r="B42" s="12">
        <v>12</v>
      </c>
      <c r="C42" s="7">
        <v>100</v>
      </c>
      <c r="D42" s="7">
        <v>0</v>
      </c>
      <c r="E42" s="7">
        <v>0</v>
      </c>
      <c r="F42" s="7"/>
      <c r="G42" s="7">
        <f>CONVERT(A42,"um","mm")</f>
        <v>1.68</v>
      </c>
      <c r="H42" s="7">
        <f t="shared" si="1"/>
        <v>-0.7484612330040356</v>
      </c>
      <c r="I42" s="7">
        <v>0</v>
      </c>
      <c r="J42" s="7"/>
      <c r="K42" s="8"/>
    </row>
    <row r="43" spans="1:11" ht="8.25">
      <c r="A43" s="11">
        <v>2000</v>
      </c>
      <c r="B43" s="12">
        <v>10</v>
      </c>
      <c r="C43" s="7">
        <v>100</v>
      </c>
      <c r="D43" s="7">
        <v>0</v>
      </c>
      <c r="E43" s="7">
        <v>0</v>
      </c>
      <c r="F43" s="7"/>
      <c r="G43" s="7">
        <f>CONVERT(A43,"um","mm")</f>
        <v>2</v>
      </c>
      <c r="H43" s="7">
        <f t="shared" si="1"/>
        <v>-1</v>
      </c>
      <c r="I43" s="7">
        <v>0</v>
      </c>
      <c r="J43" s="7"/>
      <c r="K43" s="8"/>
    </row>
    <row r="44" spans="1:11" ht="9" thickBot="1">
      <c r="A44" s="13"/>
      <c r="B44" s="14"/>
      <c r="C44" s="9">
        <v>100</v>
      </c>
      <c r="D44" s="9">
        <v>0</v>
      </c>
      <c r="E44" s="9"/>
      <c r="F44" s="9"/>
      <c r="G44" s="9">
        <f>CONVERT(A44,"um","mm")</f>
        <v>0</v>
      </c>
      <c r="H44" s="9" t="e">
        <f t="shared" si="1"/>
        <v>#NUM!</v>
      </c>
      <c r="I44" s="9"/>
      <c r="J44" s="9"/>
      <c r="K44" s="10"/>
    </row>
    <row r="45" ht="9" thickTop="1"/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J1">
      <selection activeCell="O25" sqref="O25:Q25"/>
    </sheetView>
  </sheetViews>
  <sheetFormatPr defaultColWidth="9.140625" defaultRowHeight="12.75"/>
  <cols>
    <col min="1" max="1" width="8.00390625" style="2" bestFit="1" customWidth="1"/>
    <col min="2" max="2" width="15.140625" style="2" bestFit="1" customWidth="1"/>
    <col min="3" max="4" width="9.28125" style="2" bestFit="1" customWidth="1"/>
    <col min="5" max="5" width="10.57421875" style="2" bestFit="1" customWidth="1"/>
    <col min="6" max="6" width="0.85546875" style="2" customWidth="1"/>
    <col min="7" max="8" width="5.00390625" style="2" bestFit="1" customWidth="1"/>
    <col min="9" max="9" width="5.28125" style="2" bestFit="1" customWidth="1"/>
    <col min="10" max="10" width="4.57421875" style="2" bestFit="1" customWidth="1"/>
    <col min="11" max="11" width="6.28125" style="2" bestFit="1" customWidth="1"/>
    <col min="12" max="14" width="0.85546875" style="2" customWidth="1"/>
    <col min="15" max="15" width="11.57421875" style="2" bestFit="1" customWidth="1"/>
    <col min="16" max="16" width="6.28125" style="2" bestFit="1" customWidth="1"/>
    <col min="17" max="17" width="5.00390625" style="2" bestFit="1" customWidth="1"/>
    <col min="18" max="18" width="4.8515625" style="2" bestFit="1" customWidth="1"/>
    <col min="19" max="19" width="0.85546875" style="2" customWidth="1"/>
    <col min="20" max="20" width="4.8515625" style="2" bestFit="1" customWidth="1"/>
    <col min="21" max="21" width="5.57421875" style="2" bestFit="1" customWidth="1"/>
    <col min="22" max="22" width="5.00390625" style="2" bestFit="1" customWidth="1"/>
    <col min="23" max="23" width="4.8515625" style="2" bestFit="1" customWidth="1"/>
    <col min="24" max="25" width="4.7109375" style="2" bestFit="1" customWidth="1"/>
    <col min="26" max="26" width="4.57421875" style="2" bestFit="1" customWidth="1"/>
    <col min="27" max="28" width="4.8515625" style="2" bestFit="1" customWidth="1"/>
    <col min="29" max="29" width="4.7109375" style="2" bestFit="1" customWidth="1"/>
    <col min="30" max="30" width="7.00390625" style="2" bestFit="1" customWidth="1"/>
    <col min="31" max="31" width="11.140625" style="2" bestFit="1" customWidth="1"/>
    <col min="32" max="16384" width="9.140625" style="2" customWidth="1"/>
  </cols>
  <sheetData>
    <row r="1" spans="1:2" ht="8.25">
      <c r="A1" s="2" t="s">
        <v>0</v>
      </c>
      <c r="B1" s="2">
        <v>37267.46319444444</v>
      </c>
    </row>
    <row r="2" spans="1:5" ht="8.25">
      <c r="A2" s="2" t="s">
        <v>1</v>
      </c>
      <c r="B2" s="2" t="s">
        <v>140</v>
      </c>
      <c r="C2" s="2" t="s">
        <v>36</v>
      </c>
      <c r="D2" s="2" t="s">
        <v>37</v>
      </c>
      <c r="E2" s="2" t="s">
        <v>38</v>
      </c>
    </row>
    <row r="3" spans="1:6" ht="8.25">
      <c r="A3" s="2" t="s">
        <v>3</v>
      </c>
      <c r="B3" s="2" t="s">
        <v>141</v>
      </c>
      <c r="C3" s="2">
        <f>AVERAGE(E3:F3)</f>
        <v>20.125</v>
      </c>
      <c r="D3" s="2">
        <f>CONVERT(C3,"ft","m")</f>
        <v>6.1341</v>
      </c>
      <c r="E3" s="2">
        <f>CONVERT(VALUE(LEFT(B4,3)),"in","ft")</f>
        <v>20</v>
      </c>
      <c r="F3" s="2">
        <f>CONVERT(VALUE(RIGHT(B4,3)),"in","ft")</f>
        <v>20.25</v>
      </c>
    </row>
    <row r="4" spans="1:2" ht="8.25">
      <c r="A4" s="2" t="s">
        <v>5</v>
      </c>
      <c r="B4" s="2" t="s">
        <v>142</v>
      </c>
    </row>
    <row r="5" ht="8.25">
      <c r="A5" s="2" t="s">
        <v>7</v>
      </c>
    </row>
    <row r="6" ht="9" thickBot="1"/>
    <row r="7" spans="1:21" ht="9" thickTop="1">
      <c r="A7" s="3" t="s">
        <v>18</v>
      </c>
      <c r="B7" s="4" t="s">
        <v>26</v>
      </c>
      <c r="C7" s="4" t="s">
        <v>20</v>
      </c>
      <c r="D7" s="4" t="s">
        <v>21</v>
      </c>
      <c r="E7" s="4" t="s">
        <v>22</v>
      </c>
      <c r="F7" s="4"/>
      <c r="G7" s="4"/>
      <c r="H7" s="4"/>
      <c r="I7" s="4"/>
      <c r="J7" s="4"/>
      <c r="K7" s="5"/>
      <c r="T7" s="2" t="s">
        <v>24</v>
      </c>
      <c r="U7" s="2" t="s">
        <v>33</v>
      </c>
    </row>
    <row r="8" spans="1:23" ht="8.25">
      <c r="A8" s="6" t="s">
        <v>23</v>
      </c>
      <c r="B8" s="7"/>
      <c r="C8" s="7" t="s">
        <v>24</v>
      </c>
      <c r="D8" s="7" t="s">
        <v>24</v>
      </c>
      <c r="E8" s="7" t="s">
        <v>24</v>
      </c>
      <c r="F8" s="7"/>
      <c r="G8" s="7"/>
      <c r="H8" s="7"/>
      <c r="I8" s="7"/>
      <c r="J8" s="7"/>
      <c r="K8" s="8"/>
      <c r="Q8" s="2" t="s">
        <v>27</v>
      </c>
      <c r="R8" s="2" t="s">
        <v>28</v>
      </c>
      <c r="T8" s="2" t="s">
        <v>25</v>
      </c>
      <c r="U8" s="2" t="s">
        <v>34</v>
      </c>
      <c r="V8" s="2" t="s">
        <v>27</v>
      </c>
      <c r="W8" s="2" t="s">
        <v>28</v>
      </c>
    </row>
    <row r="9" spans="1:21" ht="8.25">
      <c r="A9" s="6"/>
      <c r="B9" s="7"/>
      <c r="C9" s="7" t="s">
        <v>25</v>
      </c>
      <c r="D9" s="7" t="s">
        <v>29</v>
      </c>
      <c r="E9" s="7" t="s">
        <v>25</v>
      </c>
      <c r="F9" s="7"/>
      <c r="G9" s="7" t="s">
        <v>27</v>
      </c>
      <c r="H9" s="7" t="s">
        <v>28</v>
      </c>
      <c r="I9" s="7" t="s">
        <v>39</v>
      </c>
      <c r="J9" s="7" t="s">
        <v>40</v>
      </c>
      <c r="K9" s="8" t="s">
        <v>41</v>
      </c>
      <c r="O9" s="2" t="s">
        <v>8</v>
      </c>
      <c r="P9" s="2">
        <v>0.375</v>
      </c>
      <c r="Q9" s="2">
        <f>CONVERT(P9,"um","mm")</f>
        <v>0.000375</v>
      </c>
      <c r="R9" s="2">
        <f>-LOG(Q9/1,2)</f>
        <v>11.380821783940931</v>
      </c>
      <c r="U9" s="2" t="s">
        <v>35</v>
      </c>
    </row>
    <row r="10" spans="1:23" ht="8.25">
      <c r="A10" s="11">
        <v>0</v>
      </c>
      <c r="B10" s="12">
        <v>1400</v>
      </c>
      <c r="C10" s="7">
        <v>0</v>
      </c>
      <c r="D10" s="7">
        <v>100</v>
      </c>
      <c r="E10" s="7">
        <v>0</v>
      </c>
      <c r="F10" s="7"/>
      <c r="G10" s="7">
        <f>CONVERT(A10,"um","mm")</f>
        <v>0</v>
      </c>
      <c r="H10" s="7" t="e">
        <f>-LOG(G10,2)</f>
        <v>#NUM!</v>
      </c>
      <c r="I10" s="7">
        <v>100</v>
      </c>
      <c r="J10" s="7"/>
      <c r="K10" s="8"/>
      <c r="O10" s="2" t="s">
        <v>9</v>
      </c>
      <c r="P10" s="2">
        <v>2000</v>
      </c>
      <c r="Q10" s="2">
        <f>CONVERT(P10,"um","mm")</f>
        <v>2</v>
      </c>
      <c r="R10" s="2">
        <f aca="true" t="shared" si="0" ref="R10:R16">-LOG(Q10/1,2)</f>
        <v>-1</v>
      </c>
      <c r="T10" s="2">
        <v>5</v>
      </c>
      <c r="U10" s="2">
        <v>0.788</v>
      </c>
      <c r="V10" s="2">
        <f>CONVERT(U10,"um","mm")</f>
        <v>0.000788</v>
      </c>
      <c r="W10" s="2">
        <f>-LOG(V10/1,2)</f>
        <v>10.309516749867798</v>
      </c>
    </row>
    <row r="11" spans="1:23" ht="8.25">
      <c r="A11" s="11">
        <v>0.12</v>
      </c>
      <c r="B11" s="12">
        <v>1300</v>
      </c>
      <c r="C11" s="7">
        <v>0</v>
      </c>
      <c r="D11" s="7">
        <v>100</v>
      </c>
      <c r="E11" s="7">
        <v>0</v>
      </c>
      <c r="F11" s="7"/>
      <c r="G11" s="7">
        <f>CONVERT(A11,"um","mm")</f>
        <v>0.00012</v>
      </c>
      <c r="H11" s="7">
        <f aca="true" t="shared" si="1" ref="H11:H44">-LOG(G11,2)</f>
        <v>13.024677973715656</v>
      </c>
      <c r="I11" s="7">
        <v>100</v>
      </c>
      <c r="J11" s="7">
        <v>13</v>
      </c>
      <c r="K11" s="8">
        <v>0</v>
      </c>
      <c r="O11" s="2" t="s">
        <v>10</v>
      </c>
      <c r="P11" s="2">
        <v>100</v>
      </c>
      <c r="Q11" s="2">
        <f>CONVERT(P11,"um","mm")</f>
        <v>0.1</v>
      </c>
      <c r="R11" s="2">
        <f t="shared" si="0"/>
        <v>3.321928094887362</v>
      </c>
      <c r="T11" s="2">
        <v>10</v>
      </c>
      <c r="U11" s="2">
        <v>1.16</v>
      </c>
      <c r="V11" s="2">
        <f>CONVERT(U11,"um","mm")</f>
        <v>0.00116</v>
      </c>
      <c r="W11" s="2">
        <f aca="true" t="shared" si="2" ref="W11:W18">-LOG(V11/1,2)</f>
        <v>9.751659479309241</v>
      </c>
    </row>
    <row r="12" spans="1:23" ht="8.25">
      <c r="A12" s="11">
        <v>0.24</v>
      </c>
      <c r="B12" s="12">
        <v>1200</v>
      </c>
      <c r="C12" s="7">
        <v>0</v>
      </c>
      <c r="D12" s="7">
        <v>100</v>
      </c>
      <c r="E12" s="7">
        <v>0.8</v>
      </c>
      <c r="F12" s="7"/>
      <c r="G12" s="7">
        <f>CONVERT(A12,"um","mm")</f>
        <v>0.00024</v>
      </c>
      <c r="H12" s="7">
        <f t="shared" si="1"/>
        <v>12.024677973715656</v>
      </c>
      <c r="I12" s="7">
        <v>100</v>
      </c>
      <c r="J12" s="7">
        <v>12</v>
      </c>
      <c r="K12" s="8">
        <v>0.8</v>
      </c>
      <c r="O12" s="2" t="s">
        <v>11</v>
      </c>
      <c r="P12" s="2">
        <v>29.71</v>
      </c>
      <c r="Q12" s="2">
        <f>CONVERT(P12,"um","mm")</f>
        <v>0.02971</v>
      </c>
      <c r="R12" s="2">
        <f t="shared" si="0"/>
        <v>5.072907584601397</v>
      </c>
      <c r="T12" s="2">
        <v>16</v>
      </c>
      <c r="U12" s="2">
        <v>1.769</v>
      </c>
      <c r="V12" s="2">
        <f>CONVERT(U12,"um","mm")</f>
        <v>0.001769</v>
      </c>
      <c r="W12" s="2">
        <f t="shared" si="2"/>
        <v>9.142850236633716</v>
      </c>
    </row>
    <row r="13" spans="1:23" ht="8.25">
      <c r="A13" s="11">
        <v>0.49</v>
      </c>
      <c r="B13" s="12">
        <v>1100</v>
      </c>
      <c r="C13" s="7">
        <v>0.8</v>
      </c>
      <c r="D13" s="7">
        <v>99.2</v>
      </c>
      <c r="E13" s="7">
        <v>6.92</v>
      </c>
      <c r="F13" s="7"/>
      <c r="G13" s="7">
        <f>CONVERT(A13,"um","mm")</f>
        <v>0.00049</v>
      </c>
      <c r="H13" s="7">
        <f t="shared" si="1"/>
        <v>10.994930630321603</v>
      </c>
      <c r="I13" s="7">
        <v>99.2</v>
      </c>
      <c r="J13" s="7">
        <v>11</v>
      </c>
      <c r="K13" s="8">
        <v>6.92</v>
      </c>
      <c r="O13" s="2" t="s">
        <v>12</v>
      </c>
      <c r="P13" s="2">
        <v>10.34</v>
      </c>
      <c r="Q13" s="2">
        <f>CONVERT(P13,"um","mm")</f>
        <v>0.01034</v>
      </c>
      <c r="R13" s="2">
        <f t="shared" si="0"/>
        <v>6.595620004121877</v>
      </c>
      <c r="T13" s="2">
        <v>25</v>
      </c>
      <c r="U13" s="2">
        <v>3.074</v>
      </c>
      <c r="V13" s="2">
        <f>CONVERT(U13,"um","mm")</f>
        <v>0.003074</v>
      </c>
      <c r="W13" s="2">
        <f t="shared" si="2"/>
        <v>8.345667119633402</v>
      </c>
    </row>
    <row r="14" spans="1:23" ht="8.25">
      <c r="A14" s="11">
        <v>0.98</v>
      </c>
      <c r="B14" s="12">
        <v>1000</v>
      </c>
      <c r="C14" s="7">
        <v>7.72</v>
      </c>
      <c r="D14" s="7">
        <v>92.3</v>
      </c>
      <c r="E14" s="7">
        <v>9.73</v>
      </c>
      <c r="F14" s="7"/>
      <c r="G14" s="7">
        <f>CONVERT(A14,"um","mm")</f>
        <v>0.00098</v>
      </c>
      <c r="H14" s="7">
        <f t="shared" si="1"/>
        <v>9.994930630321603</v>
      </c>
      <c r="I14" s="7">
        <v>92.3</v>
      </c>
      <c r="J14" s="7">
        <v>10</v>
      </c>
      <c r="K14" s="8">
        <v>9.73</v>
      </c>
      <c r="O14" s="2" t="s">
        <v>30</v>
      </c>
      <c r="P14" s="2">
        <v>3.537</v>
      </c>
      <c r="Q14" s="2">
        <f>CONVERT(P14,"um","mm")</f>
        <v>0.003537</v>
      </c>
      <c r="R14" s="2">
        <f t="shared" si="0"/>
        <v>8.143258065623256</v>
      </c>
      <c r="T14" s="2">
        <v>50</v>
      </c>
      <c r="U14" s="2">
        <v>10.34</v>
      </c>
      <c r="V14" s="2">
        <f>CONVERT(U14,"um","mm")</f>
        <v>0.01034</v>
      </c>
      <c r="W14" s="2">
        <f t="shared" si="2"/>
        <v>6.595620004121877</v>
      </c>
    </row>
    <row r="15" spans="1:23" ht="8.25">
      <c r="A15" s="11">
        <v>1.95</v>
      </c>
      <c r="B15" s="12">
        <v>900</v>
      </c>
      <c r="C15" s="7">
        <v>17.5</v>
      </c>
      <c r="D15" s="7">
        <v>82.5</v>
      </c>
      <c r="E15" s="7">
        <v>12.1</v>
      </c>
      <c r="F15" s="7"/>
      <c r="G15" s="7">
        <f>CONVERT(A15,"um","mm")</f>
        <v>0.00195</v>
      </c>
      <c r="H15" s="7">
        <f t="shared" si="1"/>
        <v>9.002310160687202</v>
      </c>
      <c r="I15" s="7">
        <v>82.5</v>
      </c>
      <c r="J15" s="7">
        <v>9</v>
      </c>
      <c r="K15" s="8">
        <v>12.1</v>
      </c>
      <c r="O15" s="2" t="s">
        <v>13</v>
      </c>
      <c r="P15" s="2">
        <v>2.875</v>
      </c>
      <c r="Q15" s="2">
        <f>CONVERT(P15,"um","mm")</f>
        <v>0.002875</v>
      </c>
      <c r="R15" s="2">
        <f t="shared" si="0"/>
        <v>8.442222328605075</v>
      </c>
      <c r="T15" s="2">
        <v>75</v>
      </c>
      <c r="U15" s="2">
        <v>32.06</v>
      </c>
      <c r="V15" s="2">
        <f>CONVERT(U15,"um","mm")</f>
        <v>0.03206</v>
      </c>
      <c r="W15" s="2">
        <f t="shared" si="2"/>
        <v>4.963081764282264</v>
      </c>
    </row>
    <row r="16" spans="1:23" ht="8.25">
      <c r="A16" s="11">
        <v>3.9</v>
      </c>
      <c r="B16" s="12">
        <v>800</v>
      </c>
      <c r="C16" s="7">
        <v>29.6</v>
      </c>
      <c r="D16" s="7">
        <v>70.4</v>
      </c>
      <c r="E16" s="7">
        <v>14.6</v>
      </c>
      <c r="F16" s="7"/>
      <c r="G16" s="7">
        <f>CONVERT(A16,"um","mm")</f>
        <v>0.0039</v>
      </c>
      <c r="H16" s="7">
        <f t="shared" si="1"/>
        <v>8.002310160687202</v>
      </c>
      <c r="I16" s="7">
        <v>70.4</v>
      </c>
      <c r="J16" s="7">
        <v>8</v>
      </c>
      <c r="K16" s="8">
        <v>14.6</v>
      </c>
      <c r="O16" s="2" t="s">
        <v>14</v>
      </c>
      <c r="P16" s="2">
        <v>19.76</v>
      </c>
      <c r="Q16" s="2">
        <f>CONVERT(P16,"um","mm")</f>
        <v>0.019760000000000003</v>
      </c>
      <c r="R16" s="2">
        <f t="shared" si="0"/>
        <v>5.6612732428521335</v>
      </c>
      <c r="T16" s="2">
        <v>84</v>
      </c>
      <c r="U16" s="2">
        <v>50.21</v>
      </c>
      <c r="V16" s="2">
        <f>CONVERT(U16,"um","mm")</f>
        <v>0.05021</v>
      </c>
      <c r="W16" s="2">
        <f t="shared" si="2"/>
        <v>4.315881464768948</v>
      </c>
    </row>
    <row r="17" spans="1:23" ht="8.25">
      <c r="A17" s="11">
        <v>7.8</v>
      </c>
      <c r="B17" s="12">
        <v>700</v>
      </c>
      <c r="C17" s="7">
        <v>44.2</v>
      </c>
      <c r="D17" s="7">
        <v>55.8</v>
      </c>
      <c r="E17" s="7">
        <v>14.5</v>
      </c>
      <c r="F17" s="7"/>
      <c r="G17" s="7">
        <f>CONVERT(A17,"um","mm")</f>
        <v>0.0078</v>
      </c>
      <c r="H17" s="7">
        <f t="shared" si="1"/>
        <v>7.002310160687201</v>
      </c>
      <c r="I17" s="7">
        <v>55.8</v>
      </c>
      <c r="J17" s="7">
        <v>7</v>
      </c>
      <c r="K17" s="8">
        <v>14.5</v>
      </c>
      <c r="O17" s="2" t="s">
        <v>15</v>
      </c>
      <c r="P17" s="2">
        <v>48.91</v>
      </c>
      <c r="T17" s="2">
        <v>90</v>
      </c>
      <c r="U17" s="2">
        <v>80.53</v>
      </c>
      <c r="V17" s="2">
        <f>CONVERT(U17,"um","mm")</f>
        <v>0.08053</v>
      </c>
      <c r="W17" s="2">
        <f t="shared" si="2"/>
        <v>3.6343298563800803</v>
      </c>
    </row>
    <row r="18" spans="1:23" ht="8.25">
      <c r="A18" s="11">
        <v>15.6</v>
      </c>
      <c r="B18" s="12">
        <v>600</v>
      </c>
      <c r="C18" s="7">
        <v>58.7</v>
      </c>
      <c r="D18" s="7">
        <v>41.3</v>
      </c>
      <c r="E18" s="7">
        <v>15.7</v>
      </c>
      <c r="F18" s="7"/>
      <c r="G18" s="7">
        <f>CONVERT(A18,"um","mm")</f>
        <v>0.0156</v>
      </c>
      <c r="H18" s="7">
        <f t="shared" si="1"/>
        <v>6.002310160687201</v>
      </c>
      <c r="I18" s="7">
        <v>41.3</v>
      </c>
      <c r="J18" s="7">
        <v>6</v>
      </c>
      <c r="K18" s="8">
        <v>15.7</v>
      </c>
      <c r="O18" s="2" t="s">
        <v>16</v>
      </c>
      <c r="P18" s="2">
        <v>2392</v>
      </c>
      <c r="T18" s="2">
        <v>95</v>
      </c>
      <c r="U18" s="2">
        <v>145</v>
      </c>
      <c r="V18" s="2">
        <f>CONVERT(U18,"um","mm")</f>
        <v>0.145</v>
      </c>
      <c r="W18" s="2">
        <f t="shared" si="2"/>
        <v>2.7858751946471525</v>
      </c>
    </row>
    <row r="19" spans="1:16" ht="8.25">
      <c r="A19" s="11">
        <v>31.2</v>
      </c>
      <c r="B19" s="12">
        <v>500</v>
      </c>
      <c r="C19" s="7">
        <v>74.4</v>
      </c>
      <c r="D19" s="7">
        <v>25.6</v>
      </c>
      <c r="E19" s="7">
        <v>3.78</v>
      </c>
      <c r="F19" s="7"/>
      <c r="G19" s="7">
        <f>CONVERT(A19,"um","mm")</f>
        <v>0.0312</v>
      </c>
      <c r="H19" s="7">
        <f t="shared" si="1"/>
        <v>5.002310160687201</v>
      </c>
      <c r="I19" s="7">
        <v>25.6</v>
      </c>
      <c r="J19" s="7">
        <v>5</v>
      </c>
      <c r="K19" s="8">
        <f>SUM(E19+E20+E21+E22)</f>
        <v>12.9</v>
      </c>
      <c r="O19" s="2" t="s">
        <v>17</v>
      </c>
      <c r="P19" s="2">
        <v>164.6</v>
      </c>
    </row>
    <row r="20" spans="1:31" ht="8.25">
      <c r="A20" s="11">
        <v>37.2</v>
      </c>
      <c r="B20" s="12">
        <v>400</v>
      </c>
      <c r="C20" s="7">
        <v>78.2</v>
      </c>
      <c r="D20" s="7">
        <v>21.8</v>
      </c>
      <c r="E20" s="7">
        <v>3.5</v>
      </c>
      <c r="F20" s="7"/>
      <c r="G20" s="7">
        <f>CONVERT(A20,"um","mm")</f>
        <v>0.0372</v>
      </c>
      <c r="H20" s="7">
        <f t="shared" si="1"/>
        <v>4.748553568441418</v>
      </c>
      <c r="I20" s="7">
        <v>21.8</v>
      </c>
      <c r="J20" s="7">
        <v>4</v>
      </c>
      <c r="K20" s="8">
        <f>SUM(E23+E24+E25+E26)</f>
        <v>6.45</v>
      </c>
      <c r="O20" s="2" t="s">
        <v>31</v>
      </c>
      <c r="P20" s="2">
        <v>2.852</v>
      </c>
      <c r="U20" s="2">
        <v>5</v>
      </c>
      <c r="V20" s="2">
        <v>10</v>
      </c>
      <c r="W20" s="2">
        <v>16</v>
      </c>
      <c r="X20" s="2">
        <v>25</v>
      </c>
      <c r="Y20" s="2">
        <v>50</v>
      </c>
      <c r="Z20" s="2">
        <v>75</v>
      </c>
      <c r="AA20" s="2">
        <v>84</v>
      </c>
      <c r="AB20" s="2">
        <v>90</v>
      </c>
      <c r="AC20" s="2">
        <v>95</v>
      </c>
      <c r="AD20" s="2" t="s">
        <v>45</v>
      </c>
      <c r="AE20" s="2" t="s">
        <v>46</v>
      </c>
    </row>
    <row r="21" spans="1:30" ht="8.25">
      <c r="A21" s="11">
        <v>44.2</v>
      </c>
      <c r="B21" s="12">
        <v>325</v>
      </c>
      <c r="C21" s="7">
        <v>81.7</v>
      </c>
      <c r="D21" s="7">
        <v>18.3</v>
      </c>
      <c r="E21" s="7">
        <v>3.13</v>
      </c>
      <c r="F21" s="7"/>
      <c r="G21" s="7">
        <f>CONVERT(A21,"um","mm")</f>
        <v>0.0442</v>
      </c>
      <c r="H21" s="7">
        <f t="shared" si="1"/>
        <v>4.499809820158018</v>
      </c>
      <c r="I21" s="7">
        <v>18.3</v>
      </c>
      <c r="J21" s="7">
        <v>3</v>
      </c>
      <c r="K21" s="8">
        <f>SUM(E27+E28+E29+E30)</f>
        <v>5.470000000000001</v>
      </c>
      <c r="O21" s="2" t="s">
        <v>32</v>
      </c>
      <c r="P21" s="2">
        <v>8.662</v>
      </c>
      <c r="U21" s="2">
        <v>0.000788</v>
      </c>
      <c r="V21" s="2">
        <v>0.00116</v>
      </c>
      <c r="W21" s="2">
        <v>0.001769</v>
      </c>
      <c r="X21" s="2">
        <v>0.003074</v>
      </c>
      <c r="Y21" s="2">
        <v>0.01034</v>
      </c>
      <c r="Z21" s="2">
        <v>0.03206</v>
      </c>
      <c r="AA21" s="2">
        <v>0.05021</v>
      </c>
      <c r="AB21" s="2">
        <v>0.08053</v>
      </c>
      <c r="AC21" s="2">
        <v>0.145</v>
      </c>
      <c r="AD21" s="2">
        <f>((W21+AA21)/2)</f>
        <v>0.0259895</v>
      </c>
    </row>
    <row r="22" spans="1:31" ht="8.25">
      <c r="A22" s="11">
        <v>52.6</v>
      </c>
      <c r="B22" s="12">
        <v>270</v>
      </c>
      <c r="C22" s="7">
        <v>84.8</v>
      </c>
      <c r="D22" s="7">
        <v>15.2</v>
      </c>
      <c r="E22" s="7">
        <v>2.49</v>
      </c>
      <c r="F22" s="7"/>
      <c r="G22" s="7">
        <f>CONVERT(A22,"um","mm")</f>
        <v>0.0526</v>
      </c>
      <c r="H22" s="7">
        <f t="shared" si="1"/>
        <v>4.2487933902571475</v>
      </c>
      <c r="I22" s="7">
        <v>15.2</v>
      </c>
      <c r="J22" s="7">
        <v>2</v>
      </c>
      <c r="K22" s="8">
        <f>SUM(E31+E32+E33+E34)</f>
        <v>0.7647</v>
      </c>
      <c r="U22" s="2">
        <v>10.309516749867798</v>
      </c>
      <c r="V22" s="2">
        <v>9.751659479309241</v>
      </c>
      <c r="W22" s="2">
        <v>9.142850236633716</v>
      </c>
      <c r="X22" s="2">
        <v>8.345667119633402</v>
      </c>
      <c r="Y22" s="2">
        <v>6.595620004121877</v>
      </c>
      <c r="Z22" s="2">
        <v>4.963081764282264</v>
      </c>
      <c r="AA22" s="2">
        <v>4.315881464768948</v>
      </c>
      <c r="AB22" s="2">
        <v>3.6343298563800803</v>
      </c>
      <c r="AC22" s="2">
        <v>2.7858751946471525</v>
      </c>
      <c r="AD22" s="2">
        <f>((W22+AA22)/2)</f>
        <v>6.729365850701332</v>
      </c>
      <c r="AE22" s="2">
        <f>((X22-AB22)/2)</f>
        <v>2.355668631626661</v>
      </c>
    </row>
    <row r="23" spans="1:11" ht="8.25">
      <c r="A23" s="11">
        <v>62.5</v>
      </c>
      <c r="B23" s="12">
        <v>230</v>
      </c>
      <c r="C23" s="7">
        <v>87.3</v>
      </c>
      <c r="D23" s="7">
        <v>12.7</v>
      </c>
      <c r="E23" s="7">
        <v>1.89</v>
      </c>
      <c r="F23" s="7"/>
      <c r="G23" s="7">
        <f>CONVERT(A23,"um","mm")</f>
        <v>0.0625</v>
      </c>
      <c r="H23" s="7">
        <f t="shared" si="1"/>
        <v>4</v>
      </c>
      <c r="I23" s="7">
        <v>12.7</v>
      </c>
      <c r="J23" s="7">
        <v>1</v>
      </c>
      <c r="K23" s="8">
        <f>SUM(E35+E36+E37+E38)</f>
        <v>0</v>
      </c>
    </row>
    <row r="24" spans="1:17" ht="8.25">
      <c r="A24" s="11">
        <v>74</v>
      </c>
      <c r="B24" s="12">
        <v>200</v>
      </c>
      <c r="C24" s="7">
        <v>89.2</v>
      </c>
      <c r="D24" s="7">
        <v>10.8</v>
      </c>
      <c r="E24" s="7">
        <v>1.57</v>
      </c>
      <c r="F24" s="7"/>
      <c r="G24" s="7">
        <f>CONVERT(A24,"um","mm")</f>
        <v>0.074</v>
      </c>
      <c r="H24" s="7">
        <f t="shared" si="1"/>
        <v>3.7563309190331378</v>
      </c>
      <c r="I24" s="7">
        <v>10.8</v>
      </c>
      <c r="J24" s="7">
        <v>0</v>
      </c>
      <c r="K24" s="8">
        <f>SUM(E39+E40+E41+E42)</f>
        <v>0</v>
      </c>
      <c r="O24" s="2" t="s">
        <v>42</v>
      </c>
      <c r="P24" s="2" t="s">
        <v>43</v>
      </c>
      <c r="Q24" s="2" t="s">
        <v>44</v>
      </c>
    </row>
    <row r="25" spans="1:17" ht="8.25">
      <c r="A25" s="11">
        <v>88</v>
      </c>
      <c r="B25" s="12">
        <v>170</v>
      </c>
      <c r="C25" s="7">
        <v>90.8</v>
      </c>
      <c r="D25" s="7">
        <v>9.23</v>
      </c>
      <c r="E25" s="7">
        <v>1.49</v>
      </c>
      <c r="F25" s="7"/>
      <c r="G25" s="7">
        <f>CONVERT(A25,"um","mm")</f>
        <v>0.088</v>
      </c>
      <c r="H25" s="7">
        <f t="shared" si="1"/>
        <v>3.50635266602479</v>
      </c>
      <c r="I25" s="7">
        <v>9.23</v>
      </c>
      <c r="J25" s="7">
        <v>-1</v>
      </c>
      <c r="K25" s="8">
        <f>SUM(E43+E44)</f>
        <v>0</v>
      </c>
      <c r="O25" s="2">
        <f>SUM(K25+K24+K23+K22+K21+K20)</f>
        <v>12.684700000000001</v>
      </c>
      <c r="P25" s="2">
        <f>SUM(K19+K18+K17+K16)</f>
        <v>57.7</v>
      </c>
      <c r="Q25" s="2">
        <f>SUM(K15+K14+K13+K12+K11+K10)</f>
        <v>29.55</v>
      </c>
    </row>
    <row r="26" spans="1:11" ht="8.25">
      <c r="A26" s="11">
        <v>105</v>
      </c>
      <c r="B26" s="12">
        <v>140</v>
      </c>
      <c r="C26" s="7">
        <v>92.3</v>
      </c>
      <c r="D26" s="7">
        <v>7.74</v>
      </c>
      <c r="E26" s="7">
        <v>1.5</v>
      </c>
      <c r="F26" s="7"/>
      <c r="G26" s="7">
        <f>CONVERT(A26,"um","mm")</f>
        <v>0.105</v>
      </c>
      <c r="H26" s="7">
        <f t="shared" si="1"/>
        <v>3.2515387669959646</v>
      </c>
      <c r="I26" s="7">
        <v>7.74</v>
      </c>
      <c r="J26" s="7"/>
      <c r="K26" s="8"/>
    </row>
    <row r="27" spans="1:11" ht="8.25">
      <c r="A27" s="11">
        <v>125</v>
      </c>
      <c r="B27" s="12">
        <v>120</v>
      </c>
      <c r="C27" s="7">
        <v>93.8</v>
      </c>
      <c r="D27" s="7">
        <v>6.24</v>
      </c>
      <c r="E27" s="7">
        <v>1.46</v>
      </c>
      <c r="F27" s="7"/>
      <c r="G27" s="7">
        <f>CONVERT(A27,"um","mm")</f>
        <v>0.125</v>
      </c>
      <c r="H27" s="7">
        <f t="shared" si="1"/>
        <v>3</v>
      </c>
      <c r="I27" s="7">
        <v>6.24</v>
      </c>
      <c r="J27" s="7"/>
      <c r="K27" s="8"/>
    </row>
    <row r="28" spans="1:11" ht="8.25">
      <c r="A28" s="11">
        <v>149</v>
      </c>
      <c r="B28" s="12">
        <v>100</v>
      </c>
      <c r="C28" s="7">
        <v>95.2</v>
      </c>
      <c r="D28" s="7">
        <v>4.78</v>
      </c>
      <c r="E28" s="7">
        <v>1.38</v>
      </c>
      <c r="F28" s="7"/>
      <c r="G28" s="7">
        <f>CONVERT(A28,"um","mm")</f>
        <v>0.149</v>
      </c>
      <c r="H28" s="7">
        <f t="shared" si="1"/>
        <v>2.746615764199926</v>
      </c>
      <c r="I28" s="7">
        <v>4.78</v>
      </c>
      <c r="J28" s="7"/>
      <c r="K28" s="8"/>
    </row>
    <row r="29" spans="1:11" ht="8.25">
      <c r="A29" s="11">
        <v>177</v>
      </c>
      <c r="B29" s="12">
        <v>80</v>
      </c>
      <c r="C29" s="7">
        <v>96.6</v>
      </c>
      <c r="D29" s="7">
        <v>3.4</v>
      </c>
      <c r="E29" s="7">
        <v>1.4</v>
      </c>
      <c r="F29" s="7"/>
      <c r="G29" s="7">
        <f>CONVERT(A29,"um","mm")</f>
        <v>0.177</v>
      </c>
      <c r="H29" s="7">
        <f t="shared" si="1"/>
        <v>2.49817873457909</v>
      </c>
      <c r="I29" s="7">
        <v>3.4</v>
      </c>
      <c r="J29" s="7"/>
      <c r="K29" s="8"/>
    </row>
    <row r="30" spans="1:11" ht="8.25">
      <c r="A30" s="11">
        <v>210</v>
      </c>
      <c r="B30" s="12">
        <v>70</v>
      </c>
      <c r="C30" s="7">
        <v>98</v>
      </c>
      <c r="D30" s="7">
        <v>1.99</v>
      </c>
      <c r="E30" s="7">
        <v>1.23</v>
      </c>
      <c r="F30" s="7"/>
      <c r="G30" s="7">
        <f>CONVERT(A30,"um","mm")</f>
        <v>0.21</v>
      </c>
      <c r="H30" s="7">
        <f t="shared" si="1"/>
        <v>2.2515387669959646</v>
      </c>
      <c r="I30" s="7">
        <v>1.99</v>
      </c>
      <c r="J30" s="7"/>
      <c r="K30" s="8"/>
    </row>
    <row r="31" spans="1:11" ht="8.25">
      <c r="A31" s="11">
        <v>250</v>
      </c>
      <c r="B31" s="12">
        <v>60</v>
      </c>
      <c r="C31" s="7">
        <v>99.2</v>
      </c>
      <c r="D31" s="7">
        <v>0.77</v>
      </c>
      <c r="E31" s="7">
        <v>0.63</v>
      </c>
      <c r="F31" s="7"/>
      <c r="G31" s="7">
        <f>CONVERT(A31,"um","mm")</f>
        <v>0.25</v>
      </c>
      <c r="H31" s="7">
        <f t="shared" si="1"/>
        <v>2</v>
      </c>
      <c r="I31" s="7">
        <v>0.77</v>
      </c>
      <c r="J31" s="7"/>
      <c r="K31" s="8"/>
    </row>
    <row r="32" spans="1:11" ht="8.25">
      <c r="A32" s="11">
        <v>297</v>
      </c>
      <c r="B32" s="12">
        <v>50</v>
      </c>
      <c r="C32" s="7">
        <v>99.9</v>
      </c>
      <c r="D32" s="7">
        <v>0.14</v>
      </c>
      <c r="E32" s="7">
        <v>0.13</v>
      </c>
      <c r="F32" s="7"/>
      <c r="G32" s="7">
        <f>CONVERT(A32,"um","mm")</f>
        <v>0.297</v>
      </c>
      <c r="H32" s="7">
        <f t="shared" si="1"/>
        <v>1.7514651638613215</v>
      </c>
      <c r="I32" s="7">
        <v>0.14</v>
      </c>
      <c r="J32" s="7"/>
      <c r="K32" s="8"/>
    </row>
    <row r="33" spans="1:11" ht="8.25">
      <c r="A33" s="11">
        <v>354</v>
      </c>
      <c r="B33" s="12">
        <v>45</v>
      </c>
      <c r="C33" s="7">
        <v>99.995</v>
      </c>
      <c r="D33" s="7">
        <v>0.0047</v>
      </c>
      <c r="E33" s="7">
        <v>0.0047</v>
      </c>
      <c r="F33" s="7"/>
      <c r="G33" s="7">
        <f>CONVERT(A33,"um","mm")</f>
        <v>0.354</v>
      </c>
      <c r="H33" s="7">
        <f t="shared" si="1"/>
        <v>1.4981787345790896</v>
      </c>
      <c r="I33" s="7">
        <v>0.0047</v>
      </c>
      <c r="J33" s="7"/>
      <c r="K33" s="8"/>
    </row>
    <row r="34" spans="1:11" ht="8.25">
      <c r="A34" s="11">
        <v>420</v>
      </c>
      <c r="B34" s="12">
        <v>40</v>
      </c>
      <c r="C34" s="7">
        <v>100</v>
      </c>
      <c r="D34" s="7">
        <v>0</v>
      </c>
      <c r="E34" s="7">
        <v>0</v>
      </c>
      <c r="F34" s="7"/>
      <c r="G34" s="7">
        <f>CONVERT(A34,"um","mm")</f>
        <v>0.42</v>
      </c>
      <c r="H34" s="7">
        <f t="shared" si="1"/>
        <v>1.2515387669959643</v>
      </c>
      <c r="I34" s="7">
        <v>0</v>
      </c>
      <c r="J34" s="7"/>
      <c r="K34" s="8"/>
    </row>
    <row r="35" spans="1:11" ht="8.25">
      <c r="A35" s="11">
        <v>500</v>
      </c>
      <c r="B35" s="12">
        <v>35</v>
      </c>
      <c r="C35" s="7">
        <v>100</v>
      </c>
      <c r="D35" s="7">
        <v>0</v>
      </c>
      <c r="E35" s="7">
        <v>0</v>
      </c>
      <c r="F35" s="7"/>
      <c r="G35" s="7">
        <f>CONVERT(A35,"um","mm")</f>
        <v>0.5</v>
      </c>
      <c r="H35" s="7">
        <f t="shared" si="1"/>
        <v>1</v>
      </c>
      <c r="I35" s="7">
        <v>0</v>
      </c>
      <c r="J35" s="7"/>
      <c r="K35" s="8"/>
    </row>
    <row r="36" spans="1:11" ht="8.25">
      <c r="A36" s="11">
        <v>590</v>
      </c>
      <c r="B36" s="12">
        <v>30</v>
      </c>
      <c r="C36" s="7">
        <v>100</v>
      </c>
      <c r="D36" s="7">
        <v>0</v>
      </c>
      <c r="E36" s="7">
        <v>0</v>
      </c>
      <c r="F36" s="7"/>
      <c r="G36" s="7">
        <f>CONVERT(A36,"um","mm")</f>
        <v>0.59</v>
      </c>
      <c r="H36" s="7">
        <f t="shared" si="1"/>
        <v>0.7612131404128836</v>
      </c>
      <c r="I36" s="7">
        <v>0</v>
      </c>
      <c r="J36" s="7"/>
      <c r="K36" s="8"/>
    </row>
    <row r="37" spans="1:11" ht="8.25">
      <c r="A37" s="11">
        <v>710</v>
      </c>
      <c r="B37" s="12">
        <v>25</v>
      </c>
      <c r="C37" s="7">
        <v>100</v>
      </c>
      <c r="D37" s="7">
        <v>0</v>
      </c>
      <c r="E37" s="7">
        <v>0</v>
      </c>
      <c r="F37" s="7"/>
      <c r="G37" s="7">
        <f>CONVERT(A37,"um","mm")</f>
        <v>0.71</v>
      </c>
      <c r="H37" s="7">
        <f t="shared" si="1"/>
        <v>0.49410907027004275</v>
      </c>
      <c r="I37" s="7">
        <v>0</v>
      </c>
      <c r="J37" s="7"/>
      <c r="K37" s="8"/>
    </row>
    <row r="38" spans="1:11" ht="8.25">
      <c r="A38" s="11">
        <v>840</v>
      </c>
      <c r="B38" s="12">
        <v>20</v>
      </c>
      <c r="C38" s="7">
        <v>100</v>
      </c>
      <c r="D38" s="7">
        <v>0</v>
      </c>
      <c r="E38" s="7">
        <v>0</v>
      </c>
      <c r="F38" s="7"/>
      <c r="G38" s="7">
        <f>CONVERT(A38,"um","mm")</f>
        <v>0.84</v>
      </c>
      <c r="H38" s="7">
        <f t="shared" si="1"/>
        <v>0.2515387669959645</v>
      </c>
      <c r="I38" s="7">
        <v>0</v>
      </c>
      <c r="J38" s="7"/>
      <c r="K38" s="8"/>
    </row>
    <row r="39" spans="1:11" ht="8.25">
      <c r="A39" s="11">
        <v>1000</v>
      </c>
      <c r="B39" s="12">
        <v>18</v>
      </c>
      <c r="C39" s="7">
        <v>100</v>
      </c>
      <c r="D39" s="7">
        <v>0</v>
      </c>
      <c r="E39" s="7">
        <v>0</v>
      </c>
      <c r="F39" s="7"/>
      <c r="G39" s="7">
        <f>CONVERT(A39,"um","mm")</f>
        <v>1</v>
      </c>
      <c r="H39" s="7">
        <f t="shared" si="1"/>
        <v>0</v>
      </c>
      <c r="I39" s="7">
        <v>0</v>
      </c>
      <c r="J39" s="7"/>
      <c r="K39" s="8"/>
    </row>
    <row r="40" spans="1:11" ht="8.25">
      <c r="A40" s="11">
        <v>1190</v>
      </c>
      <c r="B40" s="12">
        <v>16</v>
      </c>
      <c r="C40" s="7">
        <v>100</v>
      </c>
      <c r="D40" s="7">
        <v>0</v>
      </c>
      <c r="E40" s="7">
        <v>0</v>
      </c>
      <c r="F40" s="7"/>
      <c r="G40" s="7">
        <f>CONVERT(A40,"um","mm")</f>
        <v>1.19</v>
      </c>
      <c r="H40" s="7">
        <f t="shared" si="1"/>
        <v>-0.2509615735332188</v>
      </c>
      <c r="I40" s="7">
        <v>0</v>
      </c>
      <c r="J40" s="7"/>
      <c r="K40" s="8"/>
    </row>
    <row r="41" spans="1:11" ht="8.25">
      <c r="A41" s="11">
        <v>1410</v>
      </c>
      <c r="B41" s="12">
        <v>14</v>
      </c>
      <c r="C41" s="7">
        <v>100</v>
      </c>
      <c r="D41" s="7">
        <v>0</v>
      </c>
      <c r="E41" s="7">
        <v>0</v>
      </c>
      <c r="F41" s="7"/>
      <c r="G41" s="7">
        <f>CONVERT(A41,"um","mm")</f>
        <v>1.41</v>
      </c>
      <c r="H41" s="7">
        <f t="shared" si="1"/>
        <v>-0.4956951626240688</v>
      </c>
      <c r="I41" s="7">
        <v>0</v>
      </c>
      <c r="J41" s="7"/>
      <c r="K41" s="8"/>
    </row>
    <row r="42" spans="1:11" ht="8.25">
      <c r="A42" s="11">
        <v>1680</v>
      </c>
      <c r="B42" s="12">
        <v>12</v>
      </c>
      <c r="C42" s="7">
        <v>100</v>
      </c>
      <c r="D42" s="7">
        <v>0</v>
      </c>
      <c r="E42" s="7">
        <v>0</v>
      </c>
      <c r="F42" s="7"/>
      <c r="G42" s="7">
        <f>CONVERT(A42,"um","mm")</f>
        <v>1.68</v>
      </c>
      <c r="H42" s="7">
        <f t="shared" si="1"/>
        <v>-0.7484612330040356</v>
      </c>
      <c r="I42" s="7">
        <v>0</v>
      </c>
      <c r="J42" s="7"/>
      <c r="K42" s="8"/>
    </row>
    <row r="43" spans="1:11" ht="8.25">
      <c r="A43" s="11">
        <v>2000</v>
      </c>
      <c r="B43" s="12">
        <v>10</v>
      </c>
      <c r="C43" s="7">
        <v>100</v>
      </c>
      <c r="D43" s="7">
        <v>0</v>
      </c>
      <c r="E43" s="7">
        <v>0</v>
      </c>
      <c r="F43" s="7"/>
      <c r="G43" s="7">
        <f>CONVERT(A43,"um","mm")</f>
        <v>2</v>
      </c>
      <c r="H43" s="7">
        <f t="shared" si="1"/>
        <v>-1</v>
      </c>
      <c r="I43" s="7">
        <v>0</v>
      </c>
      <c r="J43" s="7"/>
      <c r="K43" s="8"/>
    </row>
    <row r="44" spans="1:11" ht="9" thickBot="1">
      <c r="A44" s="13"/>
      <c r="B44" s="14"/>
      <c r="C44" s="9">
        <v>100</v>
      </c>
      <c r="D44" s="9">
        <v>0</v>
      </c>
      <c r="E44" s="9"/>
      <c r="F44" s="9"/>
      <c r="G44" s="9">
        <f>CONVERT(A44,"um","mm")</f>
        <v>0</v>
      </c>
      <c r="H44" s="9" t="e">
        <f t="shared" si="1"/>
        <v>#NUM!</v>
      </c>
      <c r="I44" s="9"/>
      <c r="J44" s="9"/>
      <c r="K44" s="10"/>
    </row>
    <row r="45" ht="9" thickTop="1"/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J1">
      <selection activeCell="O25" sqref="O25:Q25"/>
    </sheetView>
  </sheetViews>
  <sheetFormatPr defaultColWidth="9.140625" defaultRowHeight="12.75"/>
  <cols>
    <col min="1" max="1" width="8.00390625" style="2" bestFit="1" customWidth="1"/>
    <col min="2" max="2" width="10.28125" style="2" bestFit="1" customWidth="1"/>
    <col min="3" max="4" width="9.28125" style="2" bestFit="1" customWidth="1"/>
    <col min="5" max="5" width="10.57421875" style="2" bestFit="1" customWidth="1"/>
    <col min="6" max="6" width="0.85546875" style="2" customWidth="1"/>
    <col min="7" max="8" width="5.00390625" style="2" bestFit="1" customWidth="1"/>
    <col min="9" max="9" width="5.28125" style="2" bestFit="1" customWidth="1"/>
    <col min="10" max="10" width="4.57421875" style="2" bestFit="1" customWidth="1"/>
    <col min="11" max="11" width="6.28125" style="2" bestFit="1" customWidth="1"/>
    <col min="12" max="14" width="0.85546875" style="2" customWidth="1"/>
    <col min="15" max="15" width="11.57421875" style="2" bestFit="1" customWidth="1"/>
    <col min="16" max="16" width="6.28125" style="2" bestFit="1" customWidth="1"/>
    <col min="17" max="17" width="5.00390625" style="2" bestFit="1" customWidth="1"/>
    <col min="18" max="18" width="4.8515625" style="2" bestFit="1" customWidth="1"/>
    <col min="19" max="19" width="0.85546875" style="2" customWidth="1"/>
    <col min="20" max="20" width="4.8515625" style="2" bestFit="1" customWidth="1"/>
    <col min="21" max="21" width="5.57421875" style="2" bestFit="1" customWidth="1"/>
    <col min="22" max="22" width="5.00390625" style="2" bestFit="1" customWidth="1"/>
    <col min="23" max="23" width="4.8515625" style="2" bestFit="1" customWidth="1"/>
    <col min="24" max="25" width="4.7109375" style="2" bestFit="1" customWidth="1"/>
    <col min="26" max="26" width="4.57421875" style="2" bestFit="1" customWidth="1"/>
    <col min="27" max="28" width="4.8515625" style="2" bestFit="1" customWidth="1"/>
    <col min="29" max="29" width="4.7109375" style="2" bestFit="1" customWidth="1"/>
    <col min="30" max="30" width="7.00390625" style="2" bestFit="1" customWidth="1"/>
    <col min="31" max="31" width="11.140625" style="2" bestFit="1" customWidth="1"/>
    <col min="32" max="16384" width="9.140625" style="2" customWidth="1"/>
  </cols>
  <sheetData>
    <row r="1" spans="1:2" ht="8.25">
      <c r="A1" s="2" t="s">
        <v>0</v>
      </c>
      <c r="B1" s="2">
        <v>37362.57916666667</v>
      </c>
    </row>
    <row r="2" spans="1:5" ht="8.25">
      <c r="A2" s="2" t="s">
        <v>1</v>
      </c>
      <c r="B2" s="2" t="s">
        <v>137</v>
      </c>
      <c r="C2" s="2" t="s">
        <v>36</v>
      </c>
      <c r="D2" s="2" t="s">
        <v>37</v>
      </c>
      <c r="E2" s="2" t="s">
        <v>38</v>
      </c>
    </row>
    <row r="3" spans="1:6" ht="8.25">
      <c r="A3" s="2" t="s">
        <v>3</v>
      </c>
      <c r="B3" s="2" t="s">
        <v>138</v>
      </c>
      <c r="C3" s="2">
        <f>AVERAGE(E3:F3)</f>
        <v>19.791666666666668</v>
      </c>
      <c r="D3" s="2">
        <f>CONVERT(C3,"ft","m")</f>
        <v>6.0325</v>
      </c>
      <c r="E3" s="2">
        <f>CONVERT(VALUE(LEFT(B4,3)),"in","ft")</f>
        <v>19.666666666666668</v>
      </c>
      <c r="F3" s="2">
        <f>CONVERT(VALUE(RIGHT(B4,3)),"in","ft")</f>
        <v>19.916666666666668</v>
      </c>
    </row>
    <row r="4" spans="1:2" ht="8.25">
      <c r="A4" s="2" t="s">
        <v>5</v>
      </c>
      <c r="B4" s="2" t="s">
        <v>139</v>
      </c>
    </row>
    <row r="5" ht="8.25">
      <c r="A5" s="2" t="s">
        <v>7</v>
      </c>
    </row>
    <row r="6" ht="9" thickBot="1"/>
    <row r="7" spans="1:21" ht="9" thickTop="1">
      <c r="A7" s="3" t="s">
        <v>18</v>
      </c>
      <c r="B7" s="4" t="s">
        <v>26</v>
      </c>
      <c r="C7" s="4" t="s">
        <v>20</v>
      </c>
      <c r="D7" s="4" t="s">
        <v>21</v>
      </c>
      <c r="E7" s="4" t="s">
        <v>22</v>
      </c>
      <c r="F7" s="4"/>
      <c r="G7" s="4"/>
      <c r="H7" s="4"/>
      <c r="I7" s="4"/>
      <c r="J7" s="4"/>
      <c r="K7" s="5"/>
      <c r="T7" s="2" t="s">
        <v>24</v>
      </c>
      <c r="U7" s="2" t="s">
        <v>33</v>
      </c>
    </row>
    <row r="8" spans="1:23" ht="8.25">
      <c r="A8" s="6" t="s">
        <v>23</v>
      </c>
      <c r="B8" s="7"/>
      <c r="C8" s="7" t="s">
        <v>24</v>
      </c>
      <c r="D8" s="7" t="s">
        <v>24</v>
      </c>
      <c r="E8" s="7" t="s">
        <v>24</v>
      </c>
      <c r="F8" s="7"/>
      <c r="G8" s="7"/>
      <c r="H8" s="7"/>
      <c r="I8" s="7"/>
      <c r="J8" s="7"/>
      <c r="K8" s="8"/>
      <c r="Q8" s="2" t="s">
        <v>27</v>
      </c>
      <c r="R8" s="2" t="s">
        <v>28</v>
      </c>
      <c r="T8" s="2" t="s">
        <v>25</v>
      </c>
      <c r="U8" s="2" t="s">
        <v>34</v>
      </c>
      <c r="V8" s="2" t="s">
        <v>27</v>
      </c>
      <c r="W8" s="2" t="s">
        <v>28</v>
      </c>
    </row>
    <row r="9" spans="1:21" ht="8.25">
      <c r="A9" s="6"/>
      <c r="B9" s="7"/>
      <c r="C9" s="7" t="s">
        <v>25</v>
      </c>
      <c r="D9" s="7" t="s">
        <v>29</v>
      </c>
      <c r="E9" s="7" t="s">
        <v>25</v>
      </c>
      <c r="F9" s="7"/>
      <c r="G9" s="7" t="s">
        <v>27</v>
      </c>
      <c r="H9" s="7" t="s">
        <v>28</v>
      </c>
      <c r="I9" s="7" t="s">
        <v>39</v>
      </c>
      <c r="J9" s="7" t="s">
        <v>40</v>
      </c>
      <c r="K9" s="8" t="s">
        <v>41</v>
      </c>
      <c r="O9" s="2" t="s">
        <v>8</v>
      </c>
      <c r="P9" s="2">
        <v>0.375</v>
      </c>
      <c r="Q9" s="2">
        <f>CONVERT(P9,"um","mm")</f>
        <v>0.000375</v>
      </c>
      <c r="R9" s="2">
        <f>-LOG(Q9/1,2)</f>
        <v>11.380821783940931</v>
      </c>
      <c r="U9" s="2" t="s">
        <v>35</v>
      </c>
    </row>
    <row r="10" spans="1:23" ht="8.25">
      <c r="A10" s="11">
        <v>0</v>
      </c>
      <c r="B10" s="12">
        <v>1400</v>
      </c>
      <c r="C10" s="7">
        <v>0</v>
      </c>
      <c r="D10" s="7">
        <v>100</v>
      </c>
      <c r="E10" s="7">
        <v>0</v>
      </c>
      <c r="F10" s="7"/>
      <c r="G10" s="7">
        <f>CONVERT(A10,"um","mm")</f>
        <v>0</v>
      </c>
      <c r="H10" s="7" t="e">
        <f>-LOG(G10,2)</f>
        <v>#NUM!</v>
      </c>
      <c r="I10" s="7">
        <v>100</v>
      </c>
      <c r="J10" s="7"/>
      <c r="K10" s="8"/>
      <c r="O10" s="2" t="s">
        <v>9</v>
      </c>
      <c r="P10" s="2">
        <v>2000</v>
      </c>
      <c r="Q10" s="2">
        <f>CONVERT(P10,"um","mm")</f>
        <v>2</v>
      </c>
      <c r="R10" s="2">
        <f aca="true" t="shared" si="0" ref="R10:R16">-LOG(Q10/1,2)</f>
        <v>-1</v>
      </c>
      <c r="T10" s="2">
        <v>5</v>
      </c>
      <c r="U10" s="2">
        <v>0.75</v>
      </c>
      <c r="V10" s="2">
        <f>CONVERT(U10,"um","mm")</f>
        <v>0.00075</v>
      </c>
      <c r="W10" s="2">
        <f>-LOG(V10/1,2)</f>
        <v>10.380821783940931</v>
      </c>
    </row>
    <row r="11" spans="1:23" ht="8.25">
      <c r="A11" s="11">
        <v>0.12</v>
      </c>
      <c r="B11" s="12">
        <v>1300</v>
      </c>
      <c r="C11" s="7">
        <v>0</v>
      </c>
      <c r="D11" s="7">
        <v>100</v>
      </c>
      <c r="E11" s="7">
        <v>0</v>
      </c>
      <c r="F11" s="7"/>
      <c r="G11" s="7">
        <f>CONVERT(A11,"um","mm")</f>
        <v>0.00012</v>
      </c>
      <c r="H11" s="7">
        <f aca="true" t="shared" si="1" ref="H11:H44">-LOG(G11,2)</f>
        <v>13.024677973715656</v>
      </c>
      <c r="I11" s="7">
        <v>100</v>
      </c>
      <c r="J11" s="7">
        <v>13</v>
      </c>
      <c r="K11" s="8">
        <v>0</v>
      </c>
      <c r="O11" s="2" t="s">
        <v>10</v>
      </c>
      <c r="P11" s="2">
        <v>100</v>
      </c>
      <c r="Q11" s="2">
        <f>CONVERT(P11,"um","mm")</f>
        <v>0.1</v>
      </c>
      <c r="R11" s="2">
        <f t="shared" si="0"/>
        <v>3.321928094887362</v>
      </c>
      <c r="T11" s="2">
        <v>10</v>
      </c>
      <c r="U11" s="2">
        <v>1.076</v>
      </c>
      <c r="V11" s="2">
        <f>CONVERT(U11,"um","mm")</f>
        <v>0.001076</v>
      </c>
      <c r="W11" s="2">
        <f aca="true" t="shared" si="2" ref="W11:W18">-LOG(V11/1,2)</f>
        <v>9.86010620676755</v>
      </c>
    </row>
    <row r="12" spans="1:23" ht="8.25">
      <c r="A12" s="11">
        <v>0.24</v>
      </c>
      <c r="B12" s="12">
        <v>1200</v>
      </c>
      <c r="C12" s="7">
        <v>0</v>
      </c>
      <c r="D12" s="7">
        <v>100</v>
      </c>
      <c r="E12" s="7">
        <v>0.91</v>
      </c>
      <c r="F12" s="7"/>
      <c r="G12" s="7">
        <f>CONVERT(A12,"um","mm")</f>
        <v>0.00024</v>
      </c>
      <c r="H12" s="7">
        <f t="shared" si="1"/>
        <v>12.024677973715656</v>
      </c>
      <c r="I12" s="7">
        <v>100</v>
      </c>
      <c r="J12" s="7">
        <v>12</v>
      </c>
      <c r="K12" s="8">
        <v>0.91</v>
      </c>
      <c r="O12" s="2" t="s">
        <v>11</v>
      </c>
      <c r="P12" s="2">
        <v>26.36</v>
      </c>
      <c r="Q12" s="2">
        <f>CONVERT(P12,"um","mm")</f>
        <v>0.02636</v>
      </c>
      <c r="R12" s="2">
        <f t="shared" si="0"/>
        <v>5.24550581942876</v>
      </c>
      <c r="T12" s="2">
        <v>16</v>
      </c>
      <c r="U12" s="2">
        <v>1.609</v>
      </c>
      <c r="V12" s="2">
        <f>CONVERT(U12,"um","mm")</f>
        <v>0.001609</v>
      </c>
      <c r="W12" s="2">
        <f t="shared" si="2"/>
        <v>9.279619958600728</v>
      </c>
    </row>
    <row r="13" spans="1:23" ht="8.25">
      <c r="A13" s="11">
        <v>0.49</v>
      </c>
      <c r="B13" s="12">
        <v>1100</v>
      </c>
      <c r="C13" s="7">
        <v>0.91</v>
      </c>
      <c r="D13" s="7">
        <v>99.1</v>
      </c>
      <c r="E13" s="7">
        <v>7.73</v>
      </c>
      <c r="F13" s="7"/>
      <c r="G13" s="7">
        <f>CONVERT(A13,"um","mm")</f>
        <v>0.00049</v>
      </c>
      <c r="H13" s="7">
        <f t="shared" si="1"/>
        <v>10.994930630321603</v>
      </c>
      <c r="I13" s="7">
        <v>99.1</v>
      </c>
      <c r="J13" s="7">
        <v>11</v>
      </c>
      <c r="K13" s="8">
        <v>7.73</v>
      </c>
      <c r="O13" s="2" t="s">
        <v>12</v>
      </c>
      <c r="P13" s="2">
        <v>8.9</v>
      </c>
      <c r="Q13" s="2">
        <f>CONVERT(P13,"um","mm")</f>
        <v>0.0089</v>
      </c>
      <c r="R13" s="2">
        <f t="shared" si="0"/>
        <v>6.811978948583052</v>
      </c>
      <c r="T13" s="2">
        <v>25</v>
      </c>
      <c r="U13" s="2">
        <v>2.792</v>
      </c>
      <c r="V13" s="2">
        <f>CONVERT(U13,"um","mm")</f>
        <v>0.0027919999999999998</v>
      </c>
      <c r="W13" s="2">
        <f t="shared" si="2"/>
        <v>8.484485343114523</v>
      </c>
    </row>
    <row r="14" spans="1:23" ht="8.25">
      <c r="A14" s="11">
        <v>0.98</v>
      </c>
      <c r="B14" s="12">
        <v>1000</v>
      </c>
      <c r="C14" s="7">
        <v>8.64</v>
      </c>
      <c r="D14" s="7">
        <v>91.4</v>
      </c>
      <c r="E14" s="7">
        <v>10.3</v>
      </c>
      <c r="F14" s="7"/>
      <c r="G14" s="7">
        <f>CONVERT(A14,"um","mm")</f>
        <v>0.00098</v>
      </c>
      <c r="H14" s="7">
        <f t="shared" si="1"/>
        <v>9.994930630321603</v>
      </c>
      <c r="I14" s="7">
        <v>91.4</v>
      </c>
      <c r="J14" s="7">
        <v>10</v>
      </c>
      <c r="K14" s="8">
        <v>10.3</v>
      </c>
      <c r="O14" s="2" t="s">
        <v>30</v>
      </c>
      <c r="P14" s="2">
        <v>3.287</v>
      </c>
      <c r="Q14" s="2">
        <f>CONVERT(P14,"um","mm")</f>
        <v>0.003287</v>
      </c>
      <c r="R14" s="2">
        <f t="shared" si="0"/>
        <v>8.249012828243865</v>
      </c>
      <c r="T14" s="2">
        <v>50</v>
      </c>
      <c r="U14" s="2">
        <v>8.9</v>
      </c>
      <c r="V14" s="2">
        <f>CONVERT(U14,"um","mm")</f>
        <v>0.0089</v>
      </c>
      <c r="W14" s="2">
        <f t="shared" si="2"/>
        <v>6.811978948583052</v>
      </c>
    </row>
    <row r="15" spans="1:23" ht="8.25">
      <c r="A15" s="11">
        <v>1.95</v>
      </c>
      <c r="B15" s="12">
        <v>900</v>
      </c>
      <c r="C15" s="7">
        <v>19</v>
      </c>
      <c r="D15" s="7">
        <v>81</v>
      </c>
      <c r="E15" s="7">
        <v>12.6</v>
      </c>
      <c r="F15" s="7"/>
      <c r="G15" s="7">
        <f>CONVERT(A15,"um","mm")</f>
        <v>0.00195</v>
      </c>
      <c r="H15" s="7">
        <f t="shared" si="1"/>
        <v>9.002310160687202</v>
      </c>
      <c r="I15" s="7">
        <v>81</v>
      </c>
      <c r="J15" s="7">
        <v>9</v>
      </c>
      <c r="K15" s="8">
        <v>12.6</v>
      </c>
      <c r="O15" s="2" t="s">
        <v>13</v>
      </c>
      <c r="P15" s="2">
        <v>2.962</v>
      </c>
      <c r="Q15" s="2">
        <f>CONVERT(P15,"um","mm")</f>
        <v>0.0029620000000000002</v>
      </c>
      <c r="R15" s="2">
        <f t="shared" si="0"/>
        <v>8.399212644035327</v>
      </c>
      <c r="T15" s="2">
        <v>75</v>
      </c>
      <c r="U15" s="2">
        <v>29.85</v>
      </c>
      <c r="V15" s="2">
        <f>CONVERT(U15,"um","mm")</f>
        <v>0.02985</v>
      </c>
      <c r="W15" s="2">
        <f t="shared" si="2"/>
        <v>5.066125258284645</v>
      </c>
    </row>
    <row r="16" spans="1:23" ht="8.25">
      <c r="A16" s="11">
        <v>3.9</v>
      </c>
      <c r="B16" s="12">
        <v>800</v>
      </c>
      <c r="C16" s="7">
        <v>31.5</v>
      </c>
      <c r="D16" s="7">
        <v>68.5</v>
      </c>
      <c r="E16" s="7">
        <v>15.5</v>
      </c>
      <c r="F16" s="7"/>
      <c r="G16" s="7">
        <f>CONVERT(A16,"um","mm")</f>
        <v>0.0039</v>
      </c>
      <c r="H16" s="7">
        <f t="shared" si="1"/>
        <v>8.002310160687202</v>
      </c>
      <c r="I16" s="7">
        <v>68.5</v>
      </c>
      <c r="J16" s="7">
        <v>8</v>
      </c>
      <c r="K16" s="8">
        <v>15.5</v>
      </c>
      <c r="O16" s="2" t="s">
        <v>14</v>
      </c>
      <c r="P16" s="2">
        <v>5.878</v>
      </c>
      <c r="Q16" s="2">
        <f>CONVERT(P16,"um","mm")</f>
        <v>0.005878</v>
      </c>
      <c r="R16" s="2">
        <f t="shared" si="0"/>
        <v>7.410458925672843</v>
      </c>
      <c r="T16" s="2">
        <v>84</v>
      </c>
      <c r="U16" s="2">
        <v>49.31</v>
      </c>
      <c r="V16" s="2">
        <f>CONVERT(U16,"um","mm")</f>
        <v>0.04931</v>
      </c>
      <c r="W16" s="2">
        <f t="shared" si="2"/>
        <v>4.341975936935693</v>
      </c>
    </row>
    <row r="17" spans="1:23" ht="8.25">
      <c r="A17" s="11">
        <v>7.8</v>
      </c>
      <c r="B17" s="12">
        <v>700</v>
      </c>
      <c r="C17" s="7">
        <v>47</v>
      </c>
      <c r="D17" s="7">
        <v>53</v>
      </c>
      <c r="E17" s="7">
        <v>15.2</v>
      </c>
      <c r="F17" s="7"/>
      <c r="G17" s="7">
        <f>CONVERT(A17,"um","mm")</f>
        <v>0.0078</v>
      </c>
      <c r="H17" s="7">
        <f t="shared" si="1"/>
        <v>7.002310160687201</v>
      </c>
      <c r="I17" s="7">
        <v>53</v>
      </c>
      <c r="J17" s="7">
        <v>7</v>
      </c>
      <c r="K17" s="8">
        <v>15.2</v>
      </c>
      <c r="O17" s="2" t="s">
        <v>15</v>
      </c>
      <c r="P17" s="2">
        <v>43.84</v>
      </c>
      <c r="T17" s="2">
        <v>90</v>
      </c>
      <c r="U17" s="2">
        <v>72.01</v>
      </c>
      <c r="V17" s="2">
        <f>CONVERT(U17,"um","mm")</f>
        <v>0.07201</v>
      </c>
      <c r="W17" s="2">
        <f t="shared" si="2"/>
        <v>3.7956589228221347</v>
      </c>
    </row>
    <row r="18" spans="1:23" ht="8.25">
      <c r="A18" s="11">
        <v>15.6</v>
      </c>
      <c r="B18" s="12">
        <v>600</v>
      </c>
      <c r="C18" s="7">
        <v>62.3</v>
      </c>
      <c r="D18" s="7">
        <v>37.7</v>
      </c>
      <c r="E18" s="7">
        <v>13.5</v>
      </c>
      <c r="F18" s="7"/>
      <c r="G18" s="7">
        <f>CONVERT(A18,"um","mm")</f>
        <v>0.0156</v>
      </c>
      <c r="H18" s="7">
        <f t="shared" si="1"/>
        <v>6.002310160687201</v>
      </c>
      <c r="I18" s="7">
        <v>37.7</v>
      </c>
      <c r="J18" s="7">
        <v>6</v>
      </c>
      <c r="K18" s="8">
        <v>13.5</v>
      </c>
      <c r="O18" s="2" t="s">
        <v>16</v>
      </c>
      <c r="P18" s="2">
        <v>1922</v>
      </c>
      <c r="T18" s="2">
        <v>95</v>
      </c>
      <c r="U18" s="2">
        <v>111.5</v>
      </c>
      <c r="V18" s="2">
        <f>CONVERT(U18,"um","mm")</f>
        <v>0.1115</v>
      </c>
      <c r="W18" s="2">
        <f t="shared" si="2"/>
        <v>3.1648843847417822</v>
      </c>
    </row>
    <row r="19" spans="1:16" ht="8.25">
      <c r="A19" s="11">
        <v>31.2</v>
      </c>
      <c r="B19" s="12">
        <v>500</v>
      </c>
      <c r="C19" s="7">
        <v>75.8</v>
      </c>
      <c r="D19" s="7">
        <v>24.2</v>
      </c>
      <c r="E19" s="7">
        <v>3.13</v>
      </c>
      <c r="F19" s="7"/>
      <c r="G19" s="7">
        <f>CONVERT(A19,"um","mm")</f>
        <v>0.0312</v>
      </c>
      <c r="H19" s="7">
        <f t="shared" si="1"/>
        <v>5.002310160687201</v>
      </c>
      <c r="I19" s="7">
        <v>24.2</v>
      </c>
      <c r="J19" s="7">
        <v>5</v>
      </c>
      <c r="K19" s="8">
        <f>SUM(E19+E20+E21+E22)</f>
        <v>12.189999999999998</v>
      </c>
      <c r="O19" s="2" t="s">
        <v>17</v>
      </c>
      <c r="P19" s="2">
        <v>166.3</v>
      </c>
    </row>
    <row r="20" spans="1:31" ht="8.25">
      <c r="A20" s="11">
        <v>37.2</v>
      </c>
      <c r="B20" s="12">
        <v>400</v>
      </c>
      <c r="C20" s="7">
        <v>78.9</v>
      </c>
      <c r="D20" s="7">
        <v>21.1</v>
      </c>
      <c r="E20" s="7">
        <v>3.15</v>
      </c>
      <c r="F20" s="7"/>
      <c r="G20" s="7">
        <f>CONVERT(A20,"um","mm")</f>
        <v>0.0372</v>
      </c>
      <c r="H20" s="7">
        <f t="shared" si="1"/>
        <v>4.748553568441418</v>
      </c>
      <c r="I20" s="7">
        <v>21.1</v>
      </c>
      <c r="J20" s="7">
        <v>4</v>
      </c>
      <c r="K20" s="8">
        <f>SUM(E23+E24+E25+E26)</f>
        <v>7.99</v>
      </c>
      <c r="O20" s="2" t="s">
        <v>31</v>
      </c>
      <c r="P20" s="2">
        <v>3.267</v>
      </c>
      <c r="U20" s="2">
        <v>5</v>
      </c>
      <c r="V20" s="2">
        <v>10</v>
      </c>
      <c r="W20" s="2">
        <v>16</v>
      </c>
      <c r="X20" s="2">
        <v>25</v>
      </c>
      <c r="Y20" s="2">
        <v>50</v>
      </c>
      <c r="Z20" s="2">
        <v>75</v>
      </c>
      <c r="AA20" s="2">
        <v>84</v>
      </c>
      <c r="AB20" s="2">
        <v>90</v>
      </c>
      <c r="AC20" s="2">
        <v>95</v>
      </c>
      <c r="AD20" s="2" t="s">
        <v>45</v>
      </c>
      <c r="AE20" s="2" t="s">
        <v>46</v>
      </c>
    </row>
    <row r="21" spans="1:30" ht="8.25">
      <c r="A21" s="11">
        <v>44.2</v>
      </c>
      <c r="B21" s="12">
        <v>325</v>
      </c>
      <c r="C21" s="7">
        <v>82</v>
      </c>
      <c r="D21" s="7">
        <v>18</v>
      </c>
      <c r="E21" s="7">
        <v>3.11</v>
      </c>
      <c r="F21" s="7"/>
      <c r="G21" s="7">
        <f>CONVERT(A21,"um","mm")</f>
        <v>0.0442</v>
      </c>
      <c r="H21" s="7">
        <f t="shared" si="1"/>
        <v>4.499809820158018</v>
      </c>
      <c r="I21" s="7">
        <v>18</v>
      </c>
      <c r="J21" s="7">
        <v>3</v>
      </c>
      <c r="K21" s="8">
        <f>SUM(E27+E28+E29+E30)</f>
        <v>3.32</v>
      </c>
      <c r="O21" s="2" t="s">
        <v>32</v>
      </c>
      <c r="P21" s="2">
        <v>13.18</v>
      </c>
      <c r="U21" s="2">
        <v>0.00075</v>
      </c>
      <c r="V21" s="2">
        <v>0.001076</v>
      </c>
      <c r="W21" s="2">
        <v>0.001609</v>
      </c>
      <c r="X21" s="2">
        <v>0.0027919999999999998</v>
      </c>
      <c r="Y21" s="2">
        <v>0.0089</v>
      </c>
      <c r="Z21" s="2">
        <v>0.02985</v>
      </c>
      <c r="AA21" s="2">
        <v>0.04931</v>
      </c>
      <c r="AB21" s="2">
        <v>0.07201</v>
      </c>
      <c r="AC21" s="2">
        <v>0.1115</v>
      </c>
      <c r="AD21" s="2">
        <f>((W21+AA21)/2)</f>
        <v>0.0254595</v>
      </c>
    </row>
    <row r="22" spans="1:31" ht="8.25">
      <c r="A22" s="11">
        <v>52.6</v>
      </c>
      <c r="B22" s="12">
        <v>270</v>
      </c>
      <c r="C22" s="7">
        <v>85.1</v>
      </c>
      <c r="D22" s="7">
        <v>14.9</v>
      </c>
      <c r="E22" s="7">
        <v>2.8</v>
      </c>
      <c r="F22" s="7"/>
      <c r="G22" s="7">
        <f>CONVERT(A22,"um","mm")</f>
        <v>0.0526</v>
      </c>
      <c r="H22" s="7">
        <f t="shared" si="1"/>
        <v>4.2487933902571475</v>
      </c>
      <c r="I22" s="7">
        <v>14.9</v>
      </c>
      <c r="J22" s="7">
        <v>2</v>
      </c>
      <c r="K22" s="8">
        <f>SUM(E31+E32+E33+E34)</f>
        <v>0.7373</v>
      </c>
      <c r="U22" s="2">
        <v>10.380821783940931</v>
      </c>
      <c r="V22" s="2">
        <v>9.86010620676755</v>
      </c>
      <c r="W22" s="2">
        <v>9.279619958600728</v>
      </c>
      <c r="X22" s="2">
        <v>8.484485343114523</v>
      </c>
      <c r="Y22" s="2">
        <v>6.811978948583052</v>
      </c>
      <c r="Z22" s="2">
        <v>5.066125258284645</v>
      </c>
      <c r="AA22" s="2">
        <v>4.341975936935693</v>
      </c>
      <c r="AB22" s="2">
        <v>3.7956589228221347</v>
      </c>
      <c r="AC22" s="2">
        <v>3.1648843847417822</v>
      </c>
      <c r="AD22" s="2">
        <f>((W22+AA22)/2)</f>
        <v>6.810797947768211</v>
      </c>
      <c r="AE22" s="2">
        <f>((X22-AB22)/2)</f>
        <v>2.344413210146194</v>
      </c>
    </row>
    <row r="23" spans="1:11" ht="8.25">
      <c r="A23" s="11">
        <v>62.5</v>
      </c>
      <c r="B23" s="12">
        <v>230</v>
      </c>
      <c r="C23" s="7">
        <v>87.9</v>
      </c>
      <c r="D23" s="7">
        <v>12.1</v>
      </c>
      <c r="E23" s="7">
        <v>2.42</v>
      </c>
      <c r="F23" s="7"/>
      <c r="G23" s="7">
        <f>CONVERT(A23,"um","mm")</f>
        <v>0.0625</v>
      </c>
      <c r="H23" s="7">
        <f t="shared" si="1"/>
        <v>4</v>
      </c>
      <c r="I23" s="7">
        <v>12.1</v>
      </c>
      <c r="J23" s="7">
        <v>1</v>
      </c>
      <c r="K23" s="8">
        <f>SUM(E35+E36+E37+E38)</f>
        <v>0</v>
      </c>
    </row>
    <row r="24" spans="1:17" ht="8.25">
      <c r="A24" s="11">
        <v>74</v>
      </c>
      <c r="B24" s="12">
        <v>200</v>
      </c>
      <c r="C24" s="7">
        <v>90.4</v>
      </c>
      <c r="D24" s="7">
        <v>9.63</v>
      </c>
      <c r="E24" s="7">
        <v>2.16</v>
      </c>
      <c r="F24" s="7"/>
      <c r="G24" s="7">
        <f>CONVERT(A24,"um","mm")</f>
        <v>0.074</v>
      </c>
      <c r="H24" s="7">
        <f t="shared" si="1"/>
        <v>3.7563309190331378</v>
      </c>
      <c r="I24" s="7">
        <v>9.63</v>
      </c>
      <c r="J24" s="7">
        <v>0</v>
      </c>
      <c r="K24" s="8">
        <f>SUM(E39+E40+E41+E42)</f>
        <v>0</v>
      </c>
      <c r="O24" s="2" t="s">
        <v>42</v>
      </c>
      <c r="P24" s="2" t="s">
        <v>43</v>
      </c>
      <c r="Q24" s="2" t="s">
        <v>44</v>
      </c>
    </row>
    <row r="25" spans="1:17" ht="8.25">
      <c r="A25" s="11">
        <v>88</v>
      </c>
      <c r="B25" s="12">
        <v>170</v>
      </c>
      <c r="C25" s="7">
        <v>92.5</v>
      </c>
      <c r="D25" s="7">
        <v>7.47</v>
      </c>
      <c r="E25" s="7">
        <v>1.88</v>
      </c>
      <c r="F25" s="7"/>
      <c r="G25" s="7">
        <f>CONVERT(A25,"um","mm")</f>
        <v>0.088</v>
      </c>
      <c r="H25" s="7">
        <f t="shared" si="1"/>
        <v>3.50635266602479</v>
      </c>
      <c r="I25" s="7">
        <v>7.47</v>
      </c>
      <c r="J25" s="7">
        <v>-1</v>
      </c>
      <c r="K25" s="8">
        <f>SUM(E43+E44)</f>
        <v>0</v>
      </c>
      <c r="O25" s="2">
        <f>SUM(K25+K24+K23+K22+K21+K20)</f>
        <v>12.0473</v>
      </c>
      <c r="P25" s="2">
        <f>SUM(K19+K18+K17+K16)</f>
        <v>56.39</v>
      </c>
      <c r="Q25" s="2">
        <f>SUM(K15+K14+K13+K12+K11+K10)</f>
        <v>31.54</v>
      </c>
    </row>
    <row r="26" spans="1:11" ht="8.25">
      <c r="A26" s="11">
        <v>105</v>
      </c>
      <c r="B26" s="12">
        <v>140</v>
      </c>
      <c r="C26" s="7">
        <v>94.4</v>
      </c>
      <c r="D26" s="7">
        <v>5.59</v>
      </c>
      <c r="E26" s="7">
        <v>1.53</v>
      </c>
      <c r="F26" s="7"/>
      <c r="G26" s="7">
        <f>CONVERT(A26,"um","mm")</f>
        <v>0.105</v>
      </c>
      <c r="H26" s="7">
        <f t="shared" si="1"/>
        <v>3.2515387669959646</v>
      </c>
      <c r="I26" s="7">
        <v>5.59</v>
      </c>
      <c r="J26" s="7"/>
      <c r="K26" s="8"/>
    </row>
    <row r="27" spans="1:11" ht="8.25">
      <c r="A27" s="11">
        <v>125</v>
      </c>
      <c r="B27" s="12">
        <v>120</v>
      </c>
      <c r="C27" s="7">
        <v>95.9</v>
      </c>
      <c r="D27" s="7">
        <v>4.05</v>
      </c>
      <c r="E27" s="7">
        <v>1.16</v>
      </c>
      <c r="F27" s="7"/>
      <c r="G27" s="7">
        <f>CONVERT(A27,"um","mm")</f>
        <v>0.125</v>
      </c>
      <c r="H27" s="7">
        <f t="shared" si="1"/>
        <v>3</v>
      </c>
      <c r="I27" s="7">
        <v>4.05</v>
      </c>
      <c r="J27" s="7"/>
      <c r="K27" s="8"/>
    </row>
    <row r="28" spans="1:11" ht="8.25">
      <c r="A28" s="11">
        <v>149</v>
      </c>
      <c r="B28" s="12">
        <v>100</v>
      </c>
      <c r="C28" s="7">
        <v>97.1</v>
      </c>
      <c r="D28" s="7">
        <v>2.89</v>
      </c>
      <c r="E28" s="7">
        <v>0.82</v>
      </c>
      <c r="F28" s="7"/>
      <c r="G28" s="7">
        <f>CONVERT(A28,"um","mm")</f>
        <v>0.149</v>
      </c>
      <c r="H28" s="7">
        <f t="shared" si="1"/>
        <v>2.746615764199926</v>
      </c>
      <c r="I28" s="7">
        <v>2.89</v>
      </c>
      <c r="J28" s="7"/>
      <c r="K28" s="8"/>
    </row>
    <row r="29" spans="1:11" ht="8.25">
      <c r="A29" s="11">
        <v>177</v>
      </c>
      <c r="B29" s="12">
        <v>80</v>
      </c>
      <c r="C29" s="7">
        <v>97.9</v>
      </c>
      <c r="D29" s="7">
        <v>2.08</v>
      </c>
      <c r="E29" s="7">
        <v>0.67</v>
      </c>
      <c r="F29" s="7"/>
      <c r="G29" s="7">
        <f>CONVERT(A29,"um","mm")</f>
        <v>0.177</v>
      </c>
      <c r="H29" s="7">
        <f t="shared" si="1"/>
        <v>2.49817873457909</v>
      </c>
      <c r="I29" s="7">
        <v>2.08</v>
      </c>
      <c r="J29" s="7"/>
      <c r="K29" s="8"/>
    </row>
    <row r="30" spans="1:11" ht="8.25">
      <c r="A30" s="11">
        <v>210</v>
      </c>
      <c r="B30" s="12">
        <v>70</v>
      </c>
      <c r="C30" s="7">
        <v>98.6</v>
      </c>
      <c r="D30" s="7">
        <v>1.4</v>
      </c>
      <c r="E30" s="7">
        <v>0.67</v>
      </c>
      <c r="F30" s="7"/>
      <c r="G30" s="7">
        <f>CONVERT(A30,"um","mm")</f>
        <v>0.21</v>
      </c>
      <c r="H30" s="7">
        <f t="shared" si="1"/>
        <v>2.2515387669959646</v>
      </c>
      <c r="I30" s="7">
        <v>1.4</v>
      </c>
      <c r="J30" s="7"/>
      <c r="K30" s="8"/>
    </row>
    <row r="31" spans="1:11" ht="8.25">
      <c r="A31" s="11">
        <v>250</v>
      </c>
      <c r="B31" s="12">
        <v>60</v>
      </c>
      <c r="C31" s="7">
        <v>99.3</v>
      </c>
      <c r="D31" s="7">
        <v>0.74</v>
      </c>
      <c r="E31" s="7">
        <v>0.5</v>
      </c>
      <c r="F31" s="7"/>
      <c r="G31" s="7">
        <f>CONVERT(A31,"um","mm")</f>
        <v>0.25</v>
      </c>
      <c r="H31" s="7">
        <f t="shared" si="1"/>
        <v>2</v>
      </c>
      <c r="I31" s="7">
        <v>0.74</v>
      </c>
      <c r="J31" s="7"/>
      <c r="K31" s="8"/>
    </row>
    <row r="32" spans="1:11" ht="8.25">
      <c r="A32" s="11">
        <v>297</v>
      </c>
      <c r="B32" s="12">
        <v>50</v>
      </c>
      <c r="C32" s="7">
        <v>99.8</v>
      </c>
      <c r="D32" s="7">
        <v>0.24</v>
      </c>
      <c r="E32" s="7">
        <v>0.21</v>
      </c>
      <c r="F32" s="7"/>
      <c r="G32" s="7">
        <f>CONVERT(A32,"um","mm")</f>
        <v>0.297</v>
      </c>
      <c r="H32" s="7">
        <f t="shared" si="1"/>
        <v>1.7514651638613215</v>
      </c>
      <c r="I32" s="7">
        <v>0.24</v>
      </c>
      <c r="J32" s="7"/>
      <c r="K32" s="8"/>
    </row>
    <row r="33" spans="1:11" ht="8.25">
      <c r="A33" s="11">
        <v>354</v>
      </c>
      <c r="B33" s="12">
        <v>45</v>
      </c>
      <c r="C33" s="7">
        <v>99.97</v>
      </c>
      <c r="D33" s="7">
        <v>0.027</v>
      </c>
      <c r="E33" s="7">
        <v>0.027</v>
      </c>
      <c r="F33" s="7"/>
      <c r="G33" s="7">
        <f>CONVERT(A33,"um","mm")</f>
        <v>0.354</v>
      </c>
      <c r="H33" s="7">
        <f t="shared" si="1"/>
        <v>1.4981787345790896</v>
      </c>
      <c r="I33" s="7">
        <v>0.027</v>
      </c>
      <c r="J33" s="7"/>
      <c r="K33" s="8"/>
    </row>
    <row r="34" spans="1:11" ht="8.25">
      <c r="A34" s="11">
        <v>420</v>
      </c>
      <c r="B34" s="12">
        <v>40</v>
      </c>
      <c r="C34" s="7">
        <v>100</v>
      </c>
      <c r="D34" s="7">
        <v>0.0003</v>
      </c>
      <c r="E34" s="7">
        <v>0.0003</v>
      </c>
      <c r="F34" s="7"/>
      <c r="G34" s="7">
        <f>CONVERT(A34,"um","mm")</f>
        <v>0.42</v>
      </c>
      <c r="H34" s="7">
        <f t="shared" si="1"/>
        <v>1.2515387669959643</v>
      </c>
      <c r="I34" s="7">
        <v>0.0003</v>
      </c>
      <c r="J34" s="7"/>
      <c r="K34" s="8"/>
    </row>
    <row r="35" spans="1:11" ht="8.25">
      <c r="A35" s="11">
        <v>500</v>
      </c>
      <c r="B35" s="12">
        <v>35</v>
      </c>
      <c r="C35" s="7">
        <v>100</v>
      </c>
      <c r="D35" s="7">
        <v>0</v>
      </c>
      <c r="E35" s="7">
        <v>0</v>
      </c>
      <c r="F35" s="7"/>
      <c r="G35" s="7">
        <f>CONVERT(A35,"um","mm")</f>
        <v>0.5</v>
      </c>
      <c r="H35" s="7">
        <f t="shared" si="1"/>
        <v>1</v>
      </c>
      <c r="I35" s="7">
        <v>0</v>
      </c>
      <c r="J35" s="7"/>
      <c r="K35" s="8"/>
    </row>
    <row r="36" spans="1:11" ht="8.25">
      <c r="A36" s="11">
        <v>590</v>
      </c>
      <c r="B36" s="12">
        <v>30</v>
      </c>
      <c r="C36" s="7">
        <v>100</v>
      </c>
      <c r="D36" s="7">
        <v>0</v>
      </c>
      <c r="E36" s="7">
        <v>0</v>
      </c>
      <c r="F36" s="7"/>
      <c r="G36" s="7">
        <f>CONVERT(A36,"um","mm")</f>
        <v>0.59</v>
      </c>
      <c r="H36" s="7">
        <f t="shared" si="1"/>
        <v>0.7612131404128836</v>
      </c>
      <c r="I36" s="7">
        <v>0</v>
      </c>
      <c r="J36" s="7"/>
      <c r="K36" s="8"/>
    </row>
    <row r="37" spans="1:11" ht="8.25">
      <c r="A37" s="11">
        <v>710</v>
      </c>
      <c r="B37" s="12">
        <v>25</v>
      </c>
      <c r="C37" s="7">
        <v>100</v>
      </c>
      <c r="D37" s="7">
        <v>0</v>
      </c>
      <c r="E37" s="7">
        <v>0</v>
      </c>
      <c r="F37" s="7"/>
      <c r="G37" s="7">
        <f>CONVERT(A37,"um","mm")</f>
        <v>0.71</v>
      </c>
      <c r="H37" s="7">
        <f t="shared" si="1"/>
        <v>0.49410907027004275</v>
      </c>
      <c r="I37" s="7">
        <v>0</v>
      </c>
      <c r="J37" s="7"/>
      <c r="K37" s="8"/>
    </row>
    <row r="38" spans="1:11" ht="8.25">
      <c r="A38" s="11">
        <v>840</v>
      </c>
      <c r="B38" s="12">
        <v>20</v>
      </c>
      <c r="C38" s="7">
        <v>100</v>
      </c>
      <c r="D38" s="7">
        <v>0</v>
      </c>
      <c r="E38" s="7">
        <v>0</v>
      </c>
      <c r="F38" s="7"/>
      <c r="G38" s="7">
        <f>CONVERT(A38,"um","mm")</f>
        <v>0.84</v>
      </c>
      <c r="H38" s="7">
        <f t="shared" si="1"/>
        <v>0.2515387669959645</v>
      </c>
      <c r="I38" s="7">
        <v>0</v>
      </c>
      <c r="J38" s="7"/>
      <c r="K38" s="8"/>
    </row>
    <row r="39" spans="1:11" ht="8.25">
      <c r="A39" s="11">
        <v>1000</v>
      </c>
      <c r="B39" s="12">
        <v>18</v>
      </c>
      <c r="C39" s="7">
        <v>100</v>
      </c>
      <c r="D39" s="7">
        <v>0</v>
      </c>
      <c r="E39" s="7">
        <v>0</v>
      </c>
      <c r="F39" s="7"/>
      <c r="G39" s="7">
        <f>CONVERT(A39,"um","mm")</f>
        <v>1</v>
      </c>
      <c r="H39" s="7">
        <f t="shared" si="1"/>
        <v>0</v>
      </c>
      <c r="I39" s="7">
        <v>0</v>
      </c>
      <c r="J39" s="7"/>
      <c r="K39" s="8"/>
    </row>
    <row r="40" spans="1:11" ht="8.25">
      <c r="A40" s="11">
        <v>1190</v>
      </c>
      <c r="B40" s="12">
        <v>16</v>
      </c>
      <c r="C40" s="7">
        <v>100</v>
      </c>
      <c r="D40" s="7">
        <v>0</v>
      </c>
      <c r="E40" s="7">
        <v>0</v>
      </c>
      <c r="F40" s="7"/>
      <c r="G40" s="7">
        <f>CONVERT(A40,"um","mm")</f>
        <v>1.19</v>
      </c>
      <c r="H40" s="7">
        <f t="shared" si="1"/>
        <v>-0.2509615735332188</v>
      </c>
      <c r="I40" s="7">
        <v>0</v>
      </c>
      <c r="J40" s="7"/>
      <c r="K40" s="8"/>
    </row>
    <row r="41" spans="1:11" ht="8.25">
      <c r="A41" s="11">
        <v>1410</v>
      </c>
      <c r="B41" s="12">
        <v>14</v>
      </c>
      <c r="C41" s="7">
        <v>100</v>
      </c>
      <c r="D41" s="7">
        <v>0</v>
      </c>
      <c r="E41" s="7">
        <v>0</v>
      </c>
      <c r="F41" s="7"/>
      <c r="G41" s="7">
        <f>CONVERT(A41,"um","mm")</f>
        <v>1.41</v>
      </c>
      <c r="H41" s="7">
        <f t="shared" si="1"/>
        <v>-0.4956951626240688</v>
      </c>
      <c r="I41" s="7">
        <v>0</v>
      </c>
      <c r="J41" s="7"/>
      <c r="K41" s="8"/>
    </row>
    <row r="42" spans="1:11" ht="8.25">
      <c r="A42" s="11">
        <v>1680</v>
      </c>
      <c r="B42" s="12">
        <v>12</v>
      </c>
      <c r="C42" s="7">
        <v>100</v>
      </c>
      <c r="D42" s="7">
        <v>0</v>
      </c>
      <c r="E42" s="7">
        <v>0</v>
      </c>
      <c r="F42" s="7"/>
      <c r="G42" s="7">
        <f>CONVERT(A42,"um","mm")</f>
        <v>1.68</v>
      </c>
      <c r="H42" s="7">
        <f t="shared" si="1"/>
        <v>-0.7484612330040356</v>
      </c>
      <c r="I42" s="7">
        <v>0</v>
      </c>
      <c r="J42" s="7"/>
      <c r="K42" s="8"/>
    </row>
    <row r="43" spans="1:11" ht="8.25">
      <c r="A43" s="11">
        <v>2000</v>
      </c>
      <c r="B43" s="12">
        <v>10</v>
      </c>
      <c r="C43" s="7">
        <v>100</v>
      </c>
      <c r="D43" s="7">
        <v>0</v>
      </c>
      <c r="E43" s="7">
        <v>0</v>
      </c>
      <c r="F43" s="7"/>
      <c r="G43" s="7">
        <f>CONVERT(A43,"um","mm")</f>
        <v>2</v>
      </c>
      <c r="H43" s="7">
        <f t="shared" si="1"/>
        <v>-1</v>
      </c>
      <c r="I43" s="7">
        <v>0</v>
      </c>
      <c r="J43" s="7"/>
      <c r="K43" s="8"/>
    </row>
    <row r="44" spans="1:11" ht="9" thickBot="1">
      <c r="A44" s="13"/>
      <c r="B44" s="14"/>
      <c r="C44" s="9">
        <v>100</v>
      </c>
      <c r="D44" s="9">
        <v>0</v>
      </c>
      <c r="E44" s="9"/>
      <c r="F44" s="9"/>
      <c r="G44" s="9">
        <f>CONVERT(A44,"um","mm")</f>
        <v>0</v>
      </c>
      <c r="H44" s="9" t="e">
        <f t="shared" si="1"/>
        <v>#NUM!</v>
      </c>
      <c r="I44" s="9"/>
      <c r="J44" s="9"/>
      <c r="K44" s="10"/>
    </row>
    <row r="45" ht="9" thickTop="1"/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J1">
      <selection activeCell="O25" sqref="O25:Q25"/>
    </sheetView>
  </sheetViews>
  <sheetFormatPr defaultColWidth="9.140625" defaultRowHeight="12.75"/>
  <cols>
    <col min="1" max="1" width="8.00390625" style="2" bestFit="1" customWidth="1"/>
    <col min="2" max="2" width="15.140625" style="2" bestFit="1" customWidth="1"/>
    <col min="3" max="4" width="9.28125" style="2" bestFit="1" customWidth="1"/>
    <col min="5" max="5" width="10.57421875" style="2" bestFit="1" customWidth="1"/>
    <col min="6" max="6" width="0.85546875" style="2" customWidth="1"/>
    <col min="7" max="8" width="5.00390625" style="2" bestFit="1" customWidth="1"/>
    <col min="9" max="9" width="5.28125" style="2" bestFit="1" customWidth="1"/>
    <col min="10" max="10" width="4.57421875" style="2" bestFit="1" customWidth="1"/>
    <col min="11" max="11" width="6.28125" style="2" bestFit="1" customWidth="1"/>
    <col min="12" max="14" width="0.85546875" style="2" customWidth="1"/>
    <col min="15" max="15" width="11.57421875" style="2" bestFit="1" customWidth="1"/>
    <col min="16" max="16" width="6.28125" style="2" bestFit="1" customWidth="1"/>
    <col min="17" max="17" width="5.00390625" style="2" bestFit="1" customWidth="1"/>
    <col min="18" max="18" width="4.8515625" style="2" bestFit="1" customWidth="1"/>
    <col min="19" max="19" width="0.85546875" style="2" customWidth="1"/>
    <col min="20" max="20" width="4.8515625" style="2" bestFit="1" customWidth="1"/>
    <col min="21" max="21" width="5.57421875" style="2" bestFit="1" customWidth="1"/>
    <col min="22" max="22" width="5.00390625" style="2" bestFit="1" customWidth="1"/>
    <col min="23" max="23" width="4.8515625" style="2" bestFit="1" customWidth="1"/>
    <col min="24" max="25" width="4.7109375" style="2" bestFit="1" customWidth="1"/>
    <col min="26" max="26" width="4.57421875" style="2" bestFit="1" customWidth="1"/>
    <col min="27" max="28" width="4.8515625" style="2" bestFit="1" customWidth="1"/>
    <col min="29" max="29" width="4.7109375" style="2" bestFit="1" customWidth="1"/>
    <col min="30" max="30" width="7.00390625" style="2" bestFit="1" customWidth="1"/>
    <col min="31" max="31" width="11.140625" style="2" bestFit="1" customWidth="1"/>
    <col min="32" max="16384" width="9.140625" style="2" customWidth="1"/>
  </cols>
  <sheetData>
    <row r="1" spans="1:2" ht="8.25">
      <c r="A1" s="2" t="s">
        <v>0</v>
      </c>
      <c r="B1" s="2">
        <v>37267.4625</v>
      </c>
    </row>
    <row r="2" spans="1:5" ht="8.25">
      <c r="A2" s="2" t="s">
        <v>1</v>
      </c>
      <c r="B2" s="2" t="s">
        <v>134</v>
      </c>
      <c r="C2" s="2" t="s">
        <v>36</v>
      </c>
      <c r="D2" s="2" t="s">
        <v>37</v>
      </c>
      <c r="E2" s="2" t="s">
        <v>38</v>
      </c>
    </row>
    <row r="3" spans="1:6" ht="8.25">
      <c r="A3" s="2" t="s">
        <v>3</v>
      </c>
      <c r="B3" s="2" t="s">
        <v>135</v>
      </c>
      <c r="C3" s="2">
        <f>AVERAGE(E3:F3)</f>
        <v>16.791666666666668</v>
      </c>
      <c r="D3" s="2">
        <f>CONVERT(C3,"ft","m")</f>
        <v>5.1181</v>
      </c>
      <c r="E3" s="2">
        <f>CONVERT(VALUE(LEFT(B4,3)),"in","ft")</f>
        <v>16.666666666666668</v>
      </c>
      <c r="F3" s="2">
        <f>CONVERT(VALUE(RIGHT(B4,3)),"in","ft")</f>
        <v>16.916666666666668</v>
      </c>
    </row>
    <row r="4" spans="1:2" ht="8.25">
      <c r="A4" s="2" t="s">
        <v>5</v>
      </c>
      <c r="B4" s="2" t="s">
        <v>136</v>
      </c>
    </row>
    <row r="5" ht="8.25">
      <c r="A5" s="2" t="s">
        <v>7</v>
      </c>
    </row>
    <row r="6" ht="9" thickBot="1"/>
    <row r="7" spans="1:21" ht="9" thickTop="1">
      <c r="A7" s="3" t="s">
        <v>18</v>
      </c>
      <c r="B7" s="4" t="s">
        <v>26</v>
      </c>
      <c r="C7" s="4" t="s">
        <v>20</v>
      </c>
      <c r="D7" s="4" t="s">
        <v>21</v>
      </c>
      <c r="E7" s="4" t="s">
        <v>22</v>
      </c>
      <c r="F7" s="4"/>
      <c r="G7" s="4"/>
      <c r="H7" s="4"/>
      <c r="I7" s="4"/>
      <c r="J7" s="4"/>
      <c r="K7" s="5"/>
      <c r="T7" s="2" t="s">
        <v>24</v>
      </c>
      <c r="U7" s="2" t="s">
        <v>33</v>
      </c>
    </row>
    <row r="8" spans="1:23" ht="8.25">
      <c r="A8" s="6" t="s">
        <v>23</v>
      </c>
      <c r="B8" s="7"/>
      <c r="C8" s="7" t="s">
        <v>24</v>
      </c>
      <c r="D8" s="7" t="s">
        <v>24</v>
      </c>
      <c r="E8" s="7" t="s">
        <v>24</v>
      </c>
      <c r="F8" s="7"/>
      <c r="G8" s="7"/>
      <c r="H8" s="7"/>
      <c r="I8" s="7"/>
      <c r="J8" s="7"/>
      <c r="K8" s="8"/>
      <c r="Q8" s="2" t="s">
        <v>27</v>
      </c>
      <c r="R8" s="2" t="s">
        <v>28</v>
      </c>
      <c r="T8" s="2" t="s">
        <v>25</v>
      </c>
      <c r="U8" s="2" t="s">
        <v>34</v>
      </c>
      <c r="V8" s="2" t="s">
        <v>27</v>
      </c>
      <c r="W8" s="2" t="s">
        <v>28</v>
      </c>
    </row>
    <row r="9" spans="1:21" ht="8.25">
      <c r="A9" s="6"/>
      <c r="B9" s="7"/>
      <c r="C9" s="7" t="s">
        <v>25</v>
      </c>
      <c r="D9" s="7" t="s">
        <v>29</v>
      </c>
      <c r="E9" s="7" t="s">
        <v>25</v>
      </c>
      <c r="F9" s="7"/>
      <c r="G9" s="7" t="s">
        <v>27</v>
      </c>
      <c r="H9" s="7" t="s">
        <v>28</v>
      </c>
      <c r="I9" s="7" t="s">
        <v>39</v>
      </c>
      <c r="J9" s="7" t="s">
        <v>40</v>
      </c>
      <c r="K9" s="8" t="s">
        <v>41</v>
      </c>
      <c r="O9" s="2" t="s">
        <v>8</v>
      </c>
      <c r="P9" s="2">
        <v>0.375</v>
      </c>
      <c r="Q9" s="2">
        <f>CONVERT(P9,"um","mm")</f>
        <v>0.000375</v>
      </c>
      <c r="R9" s="2">
        <f>-LOG(Q9/1,2)</f>
        <v>11.380821783940931</v>
      </c>
      <c r="U9" s="2" t="s">
        <v>35</v>
      </c>
    </row>
    <row r="10" spans="1:23" ht="8.25">
      <c r="A10" s="11">
        <v>0</v>
      </c>
      <c r="B10" s="12">
        <v>1400</v>
      </c>
      <c r="C10" s="7">
        <v>0</v>
      </c>
      <c r="D10" s="7">
        <v>100</v>
      </c>
      <c r="E10" s="7">
        <v>0</v>
      </c>
      <c r="F10" s="7"/>
      <c r="G10" s="7">
        <f>CONVERT(A10,"um","mm")</f>
        <v>0</v>
      </c>
      <c r="H10" s="7" t="e">
        <f>-LOG(G10,2)</f>
        <v>#NUM!</v>
      </c>
      <c r="I10" s="7">
        <v>100</v>
      </c>
      <c r="J10" s="7"/>
      <c r="K10" s="8"/>
      <c r="O10" s="2" t="s">
        <v>9</v>
      </c>
      <c r="P10" s="2">
        <v>2000</v>
      </c>
      <c r="Q10" s="2">
        <f>CONVERT(P10,"um","mm")</f>
        <v>2</v>
      </c>
      <c r="R10" s="2">
        <f aca="true" t="shared" si="0" ref="R10:R16">-LOG(Q10/1,2)</f>
        <v>-1</v>
      </c>
      <c r="T10" s="2">
        <v>5</v>
      </c>
      <c r="U10" s="2">
        <v>0.753</v>
      </c>
      <c r="V10" s="2">
        <f>CONVERT(U10,"um","mm")</f>
        <v>0.000753</v>
      </c>
      <c r="W10" s="2">
        <f>-LOG(V10/1,2)</f>
        <v>10.375062514652246</v>
      </c>
    </row>
    <row r="11" spans="1:23" ht="8.25">
      <c r="A11" s="11">
        <v>0.12</v>
      </c>
      <c r="B11" s="12">
        <v>1300</v>
      </c>
      <c r="C11" s="7">
        <v>0</v>
      </c>
      <c r="D11" s="7">
        <v>100</v>
      </c>
      <c r="E11" s="7">
        <v>0</v>
      </c>
      <c r="F11" s="7"/>
      <c r="G11" s="7">
        <f>CONVERT(A11,"um","mm")</f>
        <v>0.00012</v>
      </c>
      <c r="H11" s="7">
        <f aca="true" t="shared" si="1" ref="H11:H44">-LOG(G11,2)</f>
        <v>13.024677973715656</v>
      </c>
      <c r="I11" s="7">
        <v>100</v>
      </c>
      <c r="J11" s="7">
        <v>13</v>
      </c>
      <c r="K11" s="8">
        <v>0</v>
      </c>
      <c r="O11" s="2" t="s">
        <v>10</v>
      </c>
      <c r="P11" s="2">
        <v>100</v>
      </c>
      <c r="Q11" s="2">
        <f>CONVERT(P11,"um","mm")</f>
        <v>0.1</v>
      </c>
      <c r="R11" s="2">
        <f t="shared" si="0"/>
        <v>3.321928094887362</v>
      </c>
      <c r="T11" s="2">
        <v>10</v>
      </c>
      <c r="U11" s="2">
        <v>1.061</v>
      </c>
      <c r="V11" s="2">
        <f>CONVERT(U11,"um","mm")</f>
        <v>0.001061</v>
      </c>
      <c r="W11" s="2">
        <f aca="true" t="shared" si="2" ref="W11:W18">-LOG(V11/1,2)</f>
        <v>9.88035962840941</v>
      </c>
    </row>
    <row r="12" spans="1:23" ht="8.25">
      <c r="A12" s="11">
        <v>0.24</v>
      </c>
      <c r="B12" s="12">
        <v>1200</v>
      </c>
      <c r="C12" s="7">
        <v>0</v>
      </c>
      <c r="D12" s="7">
        <v>100</v>
      </c>
      <c r="E12" s="7">
        <v>0.89</v>
      </c>
      <c r="F12" s="7"/>
      <c r="G12" s="7">
        <f>CONVERT(A12,"um","mm")</f>
        <v>0.00024</v>
      </c>
      <c r="H12" s="7">
        <f t="shared" si="1"/>
        <v>12.024677973715656</v>
      </c>
      <c r="I12" s="7">
        <v>100</v>
      </c>
      <c r="J12" s="7">
        <v>12</v>
      </c>
      <c r="K12" s="8">
        <v>0.89</v>
      </c>
      <c r="O12" s="2" t="s">
        <v>11</v>
      </c>
      <c r="P12" s="2">
        <v>15.02</v>
      </c>
      <c r="Q12" s="2">
        <f>CONVERT(P12,"um","mm")</f>
        <v>0.01502</v>
      </c>
      <c r="R12" s="2">
        <f t="shared" si="0"/>
        <v>6.056971376922539</v>
      </c>
      <c r="T12" s="2">
        <v>16</v>
      </c>
      <c r="U12" s="2">
        <v>1.506</v>
      </c>
      <c r="V12" s="2">
        <f>CONVERT(U12,"um","mm")</f>
        <v>0.001506</v>
      </c>
      <c r="W12" s="2">
        <f t="shared" si="2"/>
        <v>9.375062514652248</v>
      </c>
    </row>
    <row r="13" spans="1:23" ht="8.25">
      <c r="A13" s="11">
        <v>0.49</v>
      </c>
      <c r="B13" s="12">
        <v>1100</v>
      </c>
      <c r="C13" s="7">
        <v>0.89</v>
      </c>
      <c r="D13" s="7">
        <v>99.1</v>
      </c>
      <c r="E13" s="7">
        <v>7.86</v>
      </c>
      <c r="F13" s="7"/>
      <c r="G13" s="7">
        <f>CONVERT(A13,"um","mm")</f>
        <v>0.00049</v>
      </c>
      <c r="H13" s="7">
        <f t="shared" si="1"/>
        <v>10.994930630321603</v>
      </c>
      <c r="I13" s="7">
        <v>99.1</v>
      </c>
      <c r="J13" s="7">
        <v>11</v>
      </c>
      <c r="K13" s="8">
        <v>7.86</v>
      </c>
      <c r="O13" s="2" t="s">
        <v>12</v>
      </c>
      <c r="P13" s="2">
        <v>5.712</v>
      </c>
      <c r="Q13" s="2">
        <f>CONVERT(P13,"um","mm")</f>
        <v>0.005712</v>
      </c>
      <c r="R13" s="2">
        <f t="shared" si="0"/>
        <v>7.451788305295075</v>
      </c>
      <c r="T13" s="2">
        <v>25</v>
      </c>
      <c r="U13" s="2">
        <v>2.343</v>
      </c>
      <c r="V13" s="2">
        <f>CONVERT(U13,"um","mm")</f>
        <v>0.002343</v>
      </c>
      <c r="W13" s="2">
        <f t="shared" si="2"/>
        <v>8.737427330461038</v>
      </c>
    </row>
    <row r="14" spans="1:23" ht="8.25">
      <c r="A14" s="11">
        <v>0.98</v>
      </c>
      <c r="B14" s="12">
        <v>1000</v>
      </c>
      <c r="C14" s="7">
        <v>8.75</v>
      </c>
      <c r="D14" s="7">
        <v>91.3</v>
      </c>
      <c r="E14" s="7">
        <v>12.3</v>
      </c>
      <c r="F14" s="7"/>
      <c r="G14" s="7">
        <f>CONVERT(A14,"um","mm")</f>
        <v>0.00098</v>
      </c>
      <c r="H14" s="7">
        <f t="shared" si="1"/>
        <v>9.994930630321603</v>
      </c>
      <c r="I14" s="7">
        <v>91.3</v>
      </c>
      <c r="J14" s="7">
        <v>10</v>
      </c>
      <c r="K14" s="8">
        <v>12.3</v>
      </c>
      <c r="O14" s="2" t="s">
        <v>30</v>
      </c>
      <c r="P14" s="2">
        <v>2.892</v>
      </c>
      <c r="Q14" s="2">
        <f>CONVERT(P14,"um","mm")</f>
        <v>0.002892</v>
      </c>
      <c r="R14" s="2">
        <f t="shared" si="0"/>
        <v>8.433716732373057</v>
      </c>
      <c r="T14" s="2">
        <v>50</v>
      </c>
      <c r="U14" s="2">
        <v>5.712</v>
      </c>
      <c r="V14" s="2">
        <f>CONVERT(U14,"um","mm")</f>
        <v>0.005712</v>
      </c>
      <c r="W14" s="2">
        <f t="shared" si="2"/>
        <v>7.451788305295075</v>
      </c>
    </row>
    <row r="15" spans="1:23" ht="8.25">
      <c r="A15" s="11">
        <v>1.95</v>
      </c>
      <c r="B15" s="12">
        <v>900</v>
      </c>
      <c r="C15" s="7">
        <v>21</v>
      </c>
      <c r="D15" s="7">
        <v>79</v>
      </c>
      <c r="E15" s="7">
        <v>17.3</v>
      </c>
      <c r="F15" s="7"/>
      <c r="G15" s="7">
        <f>CONVERT(A15,"um","mm")</f>
        <v>0.00195</v>
      </c>
      <c r="H15" s="7">
        <f t="shared" si="1"/>
        <v>9.002310160687202</v>
      </c>
      <c r="I15" s="7">
        <v>79</v>
      </c>
      <c r="J15" s="7">
        <v>9</v>
      </c>
      <c r="K15" s="8">
        <v>17.3</v>
      </c>
      <c r="O15" s="2" t="s">
        <v>13</v>
      </c>
      <c r="P15" s="2">
        <v>2.63</v>
      </c>
      <c r="Q15" s="2">
        <f>CONVERT(P15,"um","mm")</f>
        <v>0.00263</v>
      </c>
      <c r="R15" s="2">
        <f t="shared" si="0"/>
        <v>8.57072148514451</v>
      </c>
      <c r="T15" s="2">
        <v>75</v>
      </c>
      <c r="U15" s="2">
        <v>14.03</v>
      </c>
      <c r="V15" s="2">
        <f>CONVERT(U15,"um","mm")</f>
        <v>0.01403</v>
      </c>
      <c r="W15" s="2">
        <f t="shared" si="2"/>
        <v>6.155341180816913</v>
      </c>
    </row>
    <row r="16" spans="1:23" ht="8.25">
      <c r="A16" s="11">
        <v>3.9</v>
      </c>
      <c r="B16" s="12">
        <v>800</v>
      </c>
      <c r="C16" s="7">
        <v>38.3</v>
      </c>
      <c r="D16" s="7">
        <v>61.7</v>
      </c>
      <c r="E16" s="7">
        <v>21.1</v>
      </c>
      <c r="F16" s="7"/>
      <c r="G16" s="7">
        <f>CONVERT(A16,"um","mm")</f>
        <v>0.0039</v>
      </c>
      <c r="H16" s="7">
        <f t="shared" si="1"/>
        <v>8.002310160687202</v>
      </c>
      <c r="I16" s="7">
        <v>61.7</v>
      </c>
      <c r="J16" s="7">
        <v>8</v>
      </c>
      <c r="K16" s="8">
        <v>21.1</v>
      </c>
      <c r="O16" s="2" t="s">
        <v>14</v>
      </c>
      <c r="P16" s="2">
        <v>5.354</v>
      </c>
      <c r="Q16" s="2">
        <f>CONVERT(P16,"um","mm")</f>
        <v>0.005354</v>
      </c>
      <c r="R16" s="2">
        <f t="shared" si="0"/>
        <v>7.545167145683396</v>
      </c>
      <c r="T16" s="2">
        <v>84</v>
      </c>
      <c r="U16" s="2">
        <v>21.56</v>
      </c>
      <c r="V16" s="2">
        <f>CONVERT(U16,"um","mm")</f>
        <v>0.02156</v>
      </c>
      <c r="W16" s="2">
        <f t="shared" si="2"/>
        <v>5.535499011684307</v>
      </c>
    </row>
    <row r="17" spans="1:23" ht="8.25">
      <c r="A17" s="11">
        <v>7.8</v>
      </c>
      <c r="B17" s="12">
        <v>700</v>
      </c>
      <c r="C17" s="7">
        <v>59.4</v>
      </c>
      <c r="D17" s="7">
        <v>40.6</v>
      </c>
      <c r="E17" s="7">
        <v>18</v>
      </c>
      <c r="F17" s="7"/>
      <c r="G17" s="7">
        <f>CONVERT(A17,"um","mm")</f>
        <v>0.0078</v>
      </c>
      <c r="H17" s="7">
        <f t="shared" si="1"/>
        <v>7.002310160687201</v>
      </c>
      <c r="I17" s="7">
        <v>40.6</v>
      </c>
      <c r="J17" s="7">
        <v>7</v>
      </c>
      <c r="K17" s="8">
        <v>18</v>
      </c>
      <c r="O17" s="2" t="s">
        <v>15</v>
      </c>
      <c r="P17" s="2">
        <v>29.31</v>
      </c>
      <c r="T17" s="2">
        <v>90</v>
      </c>
      <c r="U17" s="2">
        <v>33.48</v>
      </c>
      <c r="V17" s="2">
        <f>CONVERT(U17,"um","mm")</f>
        <v>0.033479999999999996</v>
      </c>
      <c r="W17" s="2">
        <f t="shared" si="2"/>
        <v>4.900556661886468</v>
      </c>
    </row>
    <row r="18" spans="1:23" ht="8.25">
      <c r="A18" s="11">
        <v>15.6</v>
      </c>
      <c r="B18" s="12">
        <v>600</v>
      </c>
      <c r="C18" s="7">
        <v>77.5</v>
      </c>
      <c r="D18" s="7">
        <v>22.5</v>
      </c>
      <c r="E18" s="7">
        <v>11.7</v>
      </c>
      <c r="F18" s="7"/>
      <c r="G18" s="7">
        <f>CONVERT(A18,"um","mm")</f>
        <v>0.0156</v>
      </c>
      <c r="H18" s="7">
        <f t="shared" si="1"/>
        <v>6.002310160687201</v>
      </c>
      <c r="I18" s="7">
        <v>22.5</v>
      </c>
      <c r="J18" s="7">
        <v>6</v>
      </c>
      <c r="K18" s="8">
        <v>11.7</v>
      </c>
      <c r="O18" s="2" t="s">
        <v>16</v>
      </c>
      <c r="P18" s="2">
        <v>859.3</v>
      </c>
      <c r="T18" s="2">
        <v>95</v>
      </c>
      <c r="U18" s="2">
        <v>58.42</v>
      </c>
      <c r="V18" s="2">
        <f>CONVERT(U18,"um","mm")</f>
        <v>0.05842</v>
      </c>
      <c r="W18" s="2">
        <f t="shared" si="2"/>
        <v>4.097393831607634</v>
      </c>
    </row>
    <row r="19" spans="1:16" ht="8.25">
      <c r="A19" s="11">
        <v>31.2</v>
      </c>
      <c r="B19" s="12">
        <v>500</v>
      </c>
      <c r="C19" s="7">
        <v>89.2</v>
      </c>
      <c r="D19" s="7">
        <v>10.8</v>
      </c>
      <c r="E19" s="7">
        <v>1.95</v>
      </c>
      <c r="F19" s="7"/>
      <c r="G19" s="7">
        <f>CONVERT(A19,"um","mm")</f>
        <v>0.0312</v>
      </c>
      <c r="H19" s="7">
        <f t="shared" si="1"/>
        <v>5.002310160687201</v>
      </c>
      <c r="I19" s="7">
        <v>10.8</v>
      </c>
      <c r="J19" s="7">
        <v>5</v>
      </c>
      <c r="K19" s="8">
        <f>SUM(E19+E20+E21+E22)</f>
        <v>6.19</v>
      </c>
      <c r="O19" s="2" t="s">
        <v>17</v>
      </c>
      <c r="P19" s="2">
        <v>195.1</v>
      </c>
    </row>
    <row r="20" spans="1:31" ht="8.25">
      <c r="A20" s="11">
        <v>37.2</v>
      </c>
      <c r="B20" s="12">
        <v>400</v>
      </c>
      <c r="C20" s="7">
        <v>91.1</v>
      </c>
      <c r="D20" s="7">
        <v>8.86</v>
      </c>
      <c r="E20" s="7">
        <v>1.72</v>
      </c>
      <c r="F20" s="7"/>
      <c r="G20" s="7">
        <f>CONVERT(A20,"um","mm")</f>
        <v>0.0372</v>
      </c>
      <c r="H20" s="7">
        <f t="shared" si="1"/>
        <v>4.748553568441418</v>
      </c>
      <c r="I20" s="7">
        <v>8.86</v>
      </c>
      <c r="J20" s="7">
        <v>4</v>
      </c>
      <c r="K20" s="8">
        <f>SUM(E23+E24+E25+E26)</f>
        <v>2.49</v>
      </c>
      <c r="O20" s="2" t="s">
        <v>31</v>
      </c>
      <c r="P20" s="2">
        <v>4.446</v>
      </c>
      <c r="U20" s="2">
        <v>5</v>
      </c>
      <c r="V20" s="2">
        <v>10</v>
      </c>
      <c r="W20" s="2">
        <v>16</v>
      </c>
      <c r="X20" s="2">
        <v>25</v>
      </c>
      <c r="Y20" s="2">
        <v>50</v>
      </c>
      <c r="Z20" s="2">
        <v>75</v>
      </c>
      <c r="AA20" s="2">
        <v>84</v>
      </c>
      <c r="AB20" s="2">
        <v>90</v>
      </c>
      <c r="AC20" s="2">
        <v>95</v>
      </c>
      <c r="AD20" s="2" t="s">
        <v>45</v>
      </c>
      <c r="AE20" s="2" t="s">
        <v>46</v>
      </c>
    </row>
    <row r="21" spans="1:30" ht="8.25">
      <c r="A21" s="11">
        <v>44.2</v>
      </c>
      <c r="B21" s="12">
        <v>325</v>
      </c>
      <c r="C21" s="7">
        <v>92.9</v>
      </c>
      <c r="D21" s="7">
        <v>7.14</v>
      </c>
      <c r="E21" s="7">
        <v>1.45</v>
      </c>
      <c r="F21" s="7"/>
      <c r="G21" s="7">
        <f>CONVERT(A21,"um","mm")</f>
        <v>0.0442</v>
      </c>
      <c r="H21" s="7">
        <f t="shared" si="1"/>
        <v>4.499809820158018</v>
      </c>
      <c r="I21" s="7">
        <v>7.14</v>
      </c>
      <c r="J21" s="7">
        <v>3</v>
      </c>
      <c r="K21" s="8">
        <f>SUM(E27+E28+E29+E30)</f>
        <v>2.09</v>
      </c>
      <c r="O21" s="2" t="s">
        <v>32</v>
      </c>
      <c r="P21" s="2">
        <v>23.15</v>
      </c>
      <c r="U21" s="2">
        <v>0.000753</v>
      </c>
      <c r="V21" s="2">
        <v>0.001061</v>
      </c>
      <c r="W21" s="2">
        <v>0.001506</v>
      </c>
      <c r="X21" s="2">
        <v>0.002343</v>
      </c>
      <c r="Y21" s="2">
        <v>0.005712</v>
      </c>
      <c r="Z21" s="2">
        <v>0.01403</v>
      </c>
      <c r="AA21" s="2">
        <v>0.02156</v>
      </c>
      <c r="AB21" s="2">
        <v>0.033479999999999996</v>
      </c>
      <c r="AC21" s="2">
        <v>0.05842</v>
      </c>
      <c r="AD21" s="2">
        <f>((W21+AA21)/2)</f>
        <v>0.011533</v>
      </c>
    </row>
    <row r="22" spans="1:31" ht="8.25">
      <c r="A22" s="11">
        <v>52.6</v>
      </c>
      <c r="B22" s="12">
        <v>270</v>
      </c>
      <c r="C22" s="7">
        <v>94.3</v>
      </c>
      <c r="D22" s="7">
        <v>5.69</v>
      </c>
      <c r="E22" s="7">
        <v>1.07</v>
      </c>
      <c r="F22" s="7"/>
      <c r="G22" s="7">
        <f>CONVERT(A22,"um","mm")</f>
        <v>0.0526</v>
      </c>
      <c r="H22" s="7">
        <f t="shared" si="1"/>
        <v>4.2487933902571475</v>
      </c>
      <c r="I22" s="7">
        <v>5.69</v>
      </c>
      <c r="J22" s="7">
        <v>2</v>
      </c>
      <c r="K22" s="8">
        <f>SUM(E31+E32+E33+E34)</f>
        <v>0.0635</v>
      </c>
      <c r="U22" s="2">
        <v>10.375062514652246</v>
      </c>
      <c r="V22" s="2">
        <v>9.88035962840941</v>
      </c>
      <c r="W22" s="2">
        <v>9.375062514652248</v>
      </c>
      <c r="X22" s="2">
        <v>8.737427330461038</v>
      </c>
      <c r="Y22" s="2">
        <v>7.451788305295075</v>
      </c>
      <c r="Z22" s="2">
        <v>6.155341180816913</v>
      </c>
      <c r="AA22" s="2">
        <v>5.535499011684307</v>
      </c>
      <c r="AB22" s="2">
        <v>4.900556661886468</v>
      </c>
      <c r="AC22" s="2">
        <v>4.097393831607634</v>
      </c>
      <c r="AD22" s="2">
        <f>((W22+AA22)/2)</f>
        <v>7.455280763168277</v>
      </c>
      <c r="AE22" s="2">
        <f>((X22-AB22)/2)</f>
        <v>1.918435334287285</v>
      </c>
    </row>
    <row r="23" spans="1:11" ht="8.25">
      <c r="A23" s="11">
        <v>62.5</v>
      </c>
      <c r="B23" s="12">
        <v>230</v>
      </c>
      <c r="C23" s="7">
        <v>95.4</v>
      </c>
      <c r="D23" s="7">
        <v>4.62</v>
      </c>
      <c r="E23" s="7">
        <v>0.77</v>
      </c>
      <c r="F23" s="7"/>
      <c r="G23" s="7">
        <f>CONVERT(A23,"um","mm")</f>
        <v>0.0625</v>
      </c>
      <c r="H23" s="7">
        <f t="shared" si="1"/>
        <v>4</v>
      </c>
      <c r="I23" s="7">
        <v>4.62</v>
      </c>
      <c r="J23" s="7">
        <v>1</v>
      </c>
      <c r="K23" s="8">
        <f>SUM(E35+E36+E37+E38)</f>
        <v>0</v>
      </c>
    </row>
    <row r="24" spans="1:17" ht="8.25">
      <c r="A24" s="11">
        <v>74</v>
      </c>
      <c r="B24" s="12">
        <v>200</v>
      </c>
      <c r="C24" s="7">
        <v>96.1</v>
      </c>
      <c r="D24" s="7">
        <v>3.85</v>
      </c>
      <c r="E24" s="7">
        <v>0.62</v>
      </c>
      <c r="F24" s="7"/>
      <c r="G24" s="7">
        <f>CONVERT(A24,"um","mm")</f>
        <v>0.074</v>
      </c>
      <c r="H24" s="7">
        <f t="shared" si="1"/>
        <v>3.7563309190331378</v>
      </c>
      <c r="I24" s="7">
        <v>3.85</v>
      </c>
      <c r="J24" s="7">
        <v>0</v>
      </c>
      <c r="K24" s="8">
        <f>SUM(E39+E40+E41+E42)</f>
        <v>0</v>
      </c>
      <c r="O24" s="2" t="s">
        <v>42</v>
      </c>
      <c r="P24" s="2" t="s">
        <v>43</v>
      </c>
      <c r="Q24" s="2" t="s">
        <v>44</v>
      </c>
    </row>
    <row r="25" spans="1:17" ht="8.25">
      <c r="A25" s="11">
        <v>88</v>
      </c>
      <c r="B25" s="12">
        <v>170</v>
      </c>
      <c r="C25" s="7">
        <v>96.8</v>
      </c>
      <c r="D25" s="7">
        <v>3.24</v>
      </c>
      <c r="E25" s="7">
        <v>0.56</v>
      </c>
      <c r="F25" s="7"/>
      <c r="G25" s="7">
        <f>CONVERT(A25,"um","mm")</f>
        <v>0.088</v>
      </c>
      <c r="H25" s="7">
        <f t="shared" si="1"/>
        <v>3.50635266602479</v>
      </c>
      <c r="I25" s="7">
        <v>3.24</v>
      </c>
      <c r="J25" s="7">
        <v>-1</v>
      </c>
      <c r="K25" s="8">
        <f>SUM(E43+E44)</f>
        <v>0</v>
      </c>
      <c r="O25" s="2">
        <f>SUM(K25+K24+K23+K22+K21+K20)</f>
        <v>4.6434999999999995</v>
      </c>
      <c r="P25" s="2">
        <f>SUM(K19+K18+K17+K16)</f>
        <v>56.99</v>
      </c>
      <c r="Q25" s="2">
        <f>SUM(K15+K14+K13+K12+K11+K10)</f>
        <v>38.35</v>
      </c>
    </row>
    <row r="26" spans="1:11" ht="8.25">
      <c r="A26" s="11">
        <v>105</v>
      </c>
      <c r="B26" s="12">
        <v>140</v>
      </c>
      <c r="C26" s="7">
        <v>97.3</v>
      </c>
      <c r="D26" s="7">
        <v>2.68</v>
      </c>
      <c r="E26" s="7">
        <v>0.54</v>
      </c>
      <c r="F26" s="7"/>
      <c r="G26" s="7">
        <f>CONVERT(A26,"um","mm")</f>
        <v>0.105</v>
      </c>
      <c r="H26" s="7">
        <f t="shared" si="1"/>
        <v>3.2515387669959646</v>
      </c>
      <c r="I26" s="7">
        <v>2.68</v>
      </c>
      <c r="J26" s="7"/>
      <c r="K26" s="8"/>
    </row>
    <row r="27" spans="1:11" ht="8.25">
      <c r="A27" s="11">
        <v>125</v>
      </c>
      <c r="B27" s="12">
        <v>120</v>
      </c>
      <c r="C27" s="7">
        <v>97.9</v>
      </c>
      <c r="D27" s="7">
        <v>2.14</v>
      </c>
      <c r="E27" s="7">
        <v>0.59</v>
      </c>
      <c r="F27" s="7"/>
      <c r="G27" s="7">
        <f>CONVERT(A27,"um","mm")</f>
        <v>0.125</v>
      </c>
      <c r="H27" s="7">
        <f t="shared" si="1"/>
        <v>3</v>
      </c>
      <c r="I27" s="7">
        <v>2.14</v>
      </c>
      <c r="J27" s="7"/>
      <c r="K27" s="8"/>
    </row>
    <row r="28" spans="1:11" ht="8.25">
      <c r="A28" s="11">
        <v>149</v>
      </c>
      <c r="B28" s="12">
        <v>100</v>
      </c>
      <c r="C28" s="7">
        <v>98.4</v>
      </c>
      <c r="D28" s="7">
        <v>1.55</v>
      </c>
      <c r="E28" s="7">
        <v>0.64</v>
      </c>
      <c r="F28" s="7"/>
      <c r="G28" s="7">
        <f>CONVERT(A28,"um","mm")</f>
        <v>0.149</v>
      </c>
      <c r="H28" s="7">
        <f t="shared" si="1"/>
        <v>2.746615764199926</v>
      </c>
      <c r="I28" s="7">
        <v>1.55</v>
      </c>
      <c r="J28" s="7"/>
      <c r="K28" s="8"/>
    </row>
    <row r="29" spans="1:11" ht="8.25">
      <c r="A29" s="11">
        <v>177</v>
      </c>
      <c r="B29" s="12">
        <v>80</v>
      </c>
      <c r="C29" s="7">
        <v>99.1</v>
      </c>
      <c r="D29" s="7">
        <v>0.92</v>
      </c>
      <c r="E29" s="7">
        <v>0.56</v>
      </c>
      <c r="F29" s="7"/>
      <c r="G29" s="7">
        <f>CONVERT(A29,"um","mm")</f>
        <v>0.177</v>
      </c>
      <c r="H29" s="7">
        <f t="shared" si="1"/>
        <v>2.49817873457909</v>
      </c>
      <c r="I29" s="7">
        <v>0.92</v>
      </c>
      <c r="J29" s="7"/>
      <c r="K29" s="8"/>
    </row>
    <row r="30" spans="1:11" ht="8.25">
      <c r="A30" s="11">
        <v>210</v>
      </c>
      <c r="B30" s="12">
        <v>70</v>
      </c>
      <c r="C30" s="7">
        <v>99.6</v>
      </c>
      <c r="D30" s="7">
        <v>0.36</v>
      </c>
      <c r="E30" s="7">
        <v>0.3</v>
      </c>
      <c r="F30" s="7"/>
      <c r="G30" s="7">
        <f>CONVERT(A30,"um","mm")</f>
        <v>0.21</v>
      </c>
      <c r="H30" s="7">
        <f t="shared" si="1"/>
        <v>2.2515387669959646</v>
      </c>
      <c r="I30" s="7">
        <v>0.36</v>
      </c>
      <c r="J30" s="7"/>
      <c r="K30" s="8"/>
    </row>
    <row r="31" spans="1:11" ht="8.25">
      <c r="A31" s="11">
        <v>250</v>
      </c>
      <c r="B31" s="12">
        <v>60</v>
      </c>
      <c r="C31" s="7">
        <v>99.9</v>
      </c>
      <c r="D31" s="7">
        <v>0.064</v>
      </c>
      <c r="E31" s="7">
        <v>0.061</v>
      </c>
      <c r="F31" s="7"/>
      <c r="G31" s="7">
        <f>CONVERT(A31,"um","mm")</f>
        <v>0.25</v>
      </c>
      <c r="H31" s="7">
        <f t="shared" si="1"/>
        <v>2</v>
      </c>
      <c r="I31" s="7">
        <v>0.064</v>
      </c>
      <c r="J31" s="7"/>
      <c r="K31" s="8"/>
    </row>
    <row r="32" spans="1:11" ht="8.25">
      <c r="A32" s="11">
        <v>297</v>
      </c>
      <c r="B32" s="12">
        <v>50</v>
      </c>
      <c r="C32" s="7">
        <v>99.997</v>
      </c>
      <c r="D32" s="7">
        <v>0.0025</v>
      </c>
      <c r="E32" s="7">
        <v>0.0025</v>
      </c>
      <c r="F32" s="7"/>
      <c r="G32" s="7">
        <f>CONVERT(A32,"um","mm")</f>
        <v>0.297</v>
      </c>
      <c r="H32" s="7">
        <f t="shared" si="1"/>
        <v>1.7514651638613215</v>
      </c>
      <c r="I32" s="7">
        <v>0.0025</v>
      </c>
      <c r="J32" s="7"/>
      <c r="K32" s="8"/>
    </row>
    <row r="33" spans="1:11" ht="8.25">
      <c r="A33" s="11">
        <v>354</v>
      </c>
      <c r="B33" s="12">
        <v>45</v>
      </c>
      <c r="C33" s="7">
        <v>100</v>
      </c>
      <c r="D33" s="7">
        <v>0</v>
      </c>
      <c r="E33" s="7">
        <v>0</v>
      </c>
      <c r="F33" s="7"/>
      <c r="G33" s="7">
        <f>CONVERT(A33,"um","mm")</f>
        <v>0.354</v>
      </c>
      <c r="H33" s="7">
        <f t="shared" si="1"/>
        <v>1.4981787345790896</v>
      </c>
      <c r="I33" s="7">
        <v>0</v>
      </c>
      <c r="J33" s="7"/>
      <c r="K33" s="8"/>
    </row>
    <row r="34" spans="1:11" ht="8.25">
      <c r="A34" s="11">
        <v>420</v>
      </c>
      <c r="B34" s="12">
        <v>40</v>
      </c>
      <c r="C34" s="7">
        <v>100</v>
      </c>
      <c r="D34" s="7">
        <v>0</v>
      </c>
      <c r="E34" s="7">
        <v>0</v>
      </c>
      <c r="F34" s="7"/>
      <c r="G34" s="7">
        <f>CONVERT(A34,"um","mm")</f>
        <v>0.42</v>
      </c>
      <c r="H34" s="7">
        <f t="shared" si="1"/>
        <v>1.2515387669959643</v>
      </c>
      <c r="I34" s="7">
        <v>0</v>
      </c>
      <c r="J34" s="7"/>
      <c r="K34" s="8"/>
    </row>
    <row r="35" spans="1:11" ht="8.25">
      <c r="A35" s="11">
        <v>500</v>
      </c>
      <c r="B35" s="12">
        <v>35</v>
      </c>
      <c r="C35" s="7">
        <v>100</v>
      </c>
      <c r="D35" s="7">
        <v>0</v>
      </c>
      <c r="E35" s="7">
        <v>0</v>
      </c>
      <c r="F35" s="7"/>
      <c r="G35" s="7">
        <f>CONVERT(A35,"um","mm")</f>
        <v>0.5</v>
      </c>
      <c r="H35" s="7">
        <f t="shared" si="1"/>
        <v>1</v>
      </c>
      <c r="I35" s="7">
        <v>0</v>
      </c>
      <c r="J35" s="7"/>
      <c r="K35" s="8"/>
    </row>
    <row r="36" spans="1:11" ht="8.25">
      <c r="A36" s="11">
        <v>590</v>
      </c>
      <c r="B36" s="12">
        <v>30</v>
      </c>
      <c r="C36" s="7">
        <v>100</v>
      </c>
      <c r="D36" s="7">
        <v>0</v>
      </c>
      <c r="E36" s="7">
        <v>0</v>
      </c>
      <c r="F36" s="7"/>
      <c r="G36" s="7">
        <f>CONVERT(A36,"um","mm")</f>
        <v>0.59</v>
      </c>
      <c r="H36" s="7">
        <f t="shared" si="1"/>
        <v>0.7612131404128836</v>
      </c>
      <c r="I36" s="7">
        <v>0</v>
      </c>
      <c r="J36" s="7"/>
      <c r="K36" s="8"/>
    </row>
    <row r="37" spans="1:11" ht="8.25">
      <c r="A37" s="11">
        <v>710</v>
      </c>
      <c r="B37" s="12">
        <v>25</v>
      </c>
      <c r="C37" s="7">
        <v>100</v>
      </c>
      <c r="D37" s="7">
        <v>0</v>
      </c>
      <c r="E37" s="7">
        <v>0</v>
      </c>
      <c r="F37" s="7"/>
      <c r="G37" s="7">
        <f>CONVERT(A37,"um","mm")</f>
        <v>0.71</v>
      </c>
      <c r="H37" s="7">
        <f t="shared" si="1"/>
        <v>0.49410907027004275</v>
      </c>
      <c r="I37" s="7">
        <v>0</v>
      </c>
      <c r="J37" s="7"/>
      <c r="K37" s="8"/>
    </row>
    <row r="38" spans="1:11" ht="8.25">
      <c r="A38" s="11">
        <v>840</v>
      </c>
      <c r="B38" s="12">
        <v>20</v>
      </c>
      <c r="C38" s="7">
        <v>100</v>
      </c>
      <c r="D38" s="7">
        <v>0</v>
      </c>
      <c r="E38" s="7">
        <v>0</v>
      </c>
      <c r="F38" s="7"/>
      <c r="G38" s="7">
        <f>CONVERT(A38,"um","mm")</f>
        <v>0.84</v>
      </c>
      <c r="H38" s="7">
        <f t="shared" si="1"/>
        <v>0.2515387669959645</v>
      </c>
      <c r="I38" s="7">
        <v>0</v>
      </c>
      <c r="J38" s="7"/>
      <c r="K38" s="8"/>
    </row>
    <row r="39" spans="1:11" ht="8.25">
      <c r="A39" s="11">
        <v>1000</v>
      </c>
      <c r="B39" s="12">
        <v>18</v>
      </c>
      <c r="C39" s="7">
        <v>100</v>
      </c>
      <c r="D39" s="7">
        <v>0</v>
      </c>
      <c r="E39" s="7">
        <v>0</v>
      </c>
      <c r="F39" s="7"/>
      <c r="G39" s="7">
        <f>CONVERT(A39,"um","mm")</f>
        <v>1</v>
      </c>
      <c r="H39" s="7">
        <f t="shared" si="1"/>
        <v>0</v>
      </c>
      <c r="I39" s="7">
        <v>0</v>
      </c>
      <c r="J39" s="7"/>
      <c r="K39" s="8"/>
    </row>
    <row r="40" spans="1:11" ht="8.25">
      <c r="A40" s="11">
        <v>1190</v>
      </c>
      <c r="B40" s="12">
        <v>16</v>
      </c>
      <c r="C40" s="7">
        <v>100</v>
      </c>
      <c r="D40" s="7">
        <v>0</v>
      </c>
      <c r="E40" s="7">
        <v>0</v>
      </c>
      <c r="F40" s="7"/>
      <c r="G40" s="7">
        <f>CONVERT(A40,"um","mm")</f>
        <v>1.19</v>
      </c>
      <c r="H40" s="7">
        <f t="shared" si="1"/>
        <v>-0.2509615735332188</v>
      </c>
      <c r="I40" s="7">
        <v>0</v>
      </c>
      <c r="J40" s="7"/>
      <c r="K40" s="8"/>
    </row>
    <row r="41" spans="1:11" ht="8.25">
      <c r="A41" s="11">
        <v>1410</v>
      </c>
      <c r="B41" s="12">
        <v>14</v>
      </c>
      <c r="C41" s="7">
        <v>100</v>
      </c>
      <c r="D41" s="7">
        <v>0</v>
      </c>
      <c r="E41" s="7">
        <v>0</v>
      </c>
      <c r="F41" s="7"/>
      <c r="G41" s="7">
        <f>CONVERT(A41,"um","mm")</f>
        <v>1.41</v>
      </c>
      <c r="H41" s="7">
        <f t="shared" si="1"/>
        <v>-0.4956951626240688</v>
      </c>
      <c r="I41" s="7">
        <v>0</v>
      </c>
      <c r="J41" s="7"/>
      <c r="K41" s="8"/>
    </row>
    <row r="42" spans="1:11" ht="8.25">
      <c r="A42" s="11">
        <v>1680</v>
      </c>
      <c r="B42" s="12">
        <v>12</v>
      </c>
      <c r="C42" s="7">
        <v>100</v>
      </c>
      <c r="D42" s="7">
        <v>0</v>
      </c>
      <c r="E42" s="7">
        <v>0</v>
      </c>
      <c r="F42" s="7"/>
      <c r="G42" s="7">
        <f>CONVERT(A42,"um","mm")</f>
        <v>1.68</v>
      </c>
      <c r="H42" s="7">
        <f t="shared" si="1"/>
        <v>-0.7484612330040356</v>
      </c>
      <c r="I42" s="7">
        <v>0</v>
      </c>
      <c r="J42" s="7"/>
      <c r="K42" s="8"/>
    </row>
    <row r="43" spans="1:11" ht="8.25">
      <c r="A43" s="11">
        <v>2000</v>
      </c>
      <c r="B43" s="12">
        <v>10</v>
      </c>
      <c r="C43" s="7">
        <v>100</v>
      </c>
      <c r="D43" s="7">
        <v>0</v>
      </c>
      <c r="E43" s="7">
        <v>0</v>
      </c>
      <c r="F43" s="7"/>
      <c r="G43" s="7">
        <f>CONVERT(A43,"um","mm")</f>
        <v>2</v>
      </c>
      <c r="H43" s="7">
        <f t="shared" si="1"/>
        <v>-1</v>
      </c>
      <c r="I43" s="7">
        <v>0</v>
      </c>
      <c r="J43" s="7"/>
      <c r="K43" s="8"/>
    </row>
    <row r="44" spans="1:11" ht="9" thickBot="1">
      <c r="A44" s="13"/>
      <c r="B44" s="14"/>
      <c r="C44" s="9">
        <v>100</v>
      </c>
      <c r="D44" s="9">
        <v>0</v>
      </c>
      <c r="E44" s="9"/>
      <c r="F44" s="9"/>
      <c r="G44" s="9">
        <f>CONVERT(A44,"um","mm")</f>
        <v>0</v>
      </c>
      <c r="H44" s="9" t="e">
        <f t="shared" si="1"/>
        <v>#NUM!</v>
      </c>
      <c r="I44" s="9"/>
      <c r="J44" s="9"/>
      <c r="K44" s="10"/>
    </row>
    <row r="45" ht="9" thickTop="1"/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J1">
      <selection activeCell="O25" sqref="O25:Q25"/>
    </sheetView>
  </sheetViews>
  <sheetFormatPr defaultColWidth="9.140625" defaultRowHeight="12.75"/>
  <cols>
    <col min="1" max="1" width="8.00390625" style="2" bestFit="1" customWidth="1"/>
    <col min="2" max="2" width="9.421875" style="2" bestFit="1" customWidth="1"/>
    <col min="3" max="4" width="9.28125" style="2" bestFit="1" customWidth="1"/>
    <col min="5" max="5" width="10.57421875" style="2" bestFit="1" customWidth="1"/>
    <col min="6" max="6" width="0.85546875" style="2" customWidth="1"/>
    <col min="7" max="8" width="5.00390625" style="2" bestFit="1" customWidth="1"/>
    <col min="9" max="9" width="5.28125" style="2" bestFit="1" customWidth="1"/>
    <col min="10" max="10" width="4.57421875" style="2" bestFit="1" customWidth="1"/>
    <col min="11" max="11" width="6.28125" style="2" bestFit="1" customWidth="1"/>
    <col min="12" max="14" width="0.85546875" style="2" customWidth="1"/>
    <col min="15" max="15" width="11.57421875" style="2" bestFit="1" customWidth="1"/>
    <col min="16" max="16" width="6.28125" style="2" bestFit="1" customWidth="1"/>
    <col min="17" max="17" width="5.00390625" style="2" bestFit="1" customWidth="1"/>
    <col min="18" max="18" width="4.8515625" style="2" bestFit="1" customWidth="1"/>
    <col min="19" max="19" width="0.85546875" style="2" customWidth="1"/>
    <col min="20" max="20" width="4.8515625" style="2" bestFit="1" customWidth="1"/>
    <col min="21" max="21" width="5.57421875" style="2" bestFit="1" customWidth="1"/>
    <col min="22" max="22" width="5.00390625" style="2" bestFit="1" customWidth="1"/>
    <col min="23" max="23" width="4.8515625" style="2" bestFit="1" customWidth="1"/>
    <col min="24" max="25" width="4.7109375" style="2" bestFit="1" customWidth="1"/>
    <col min="26" max="26" width="4.57421875" style="2" bestFit="1" customWidth="1"/>
    <col min="27" max="28" width="4.8515625" style="2" bestFit="1" customWidth="1"/>
    <col min="29" max="29" width="4.7109375" style="2" bestFit="1" customWidth="1"/>
    <col min="30" max="30" width="7.00390625" style="2" bestFit="1" customWidth="1"/>
    <col min="31" max="31" width="11.140625" style="2" bestFit="1" customWidth="1"/>
    <col min="32" max="16384" width="9.140625" style="2" customWidth="1"/>
  </cols>
  <sheetData>
    <row r="1" spans="1:2" ht="8.25">
      <c r="A1" s="2" t="s">
        <v>0</v>
      </c>
      <c r="B1" s="2">
        <v>37362.541666666664</v>
      </c>
    </row>
    <row r="2" spans="1:5" ht="8.25">
      <c r="A2" s="2" t="s">
        <v>1</v>
      </c>
      <c r="B2" s="2" t="s">
        <v>131</v>
      </c>
      <c r="C2" s="2" t="s">
        <v>36</v>
      </c>
      <c r="D2" s="2" t="s">
        <v>37</v>
      </c>
      <c r="E2" s="2" t="s">
        <v>38</v>
      </c>
    </row>
    <row r="3" spans="1:6" ht="8.25">
      <c r="A3" s="2" t="s">
        <v>3</v>
      </c>
      <c r="B3" s="2" t="s">
        <v>132</v>
      </c>
      <c r="C3" s="2">
        <f>AVERAGE(E3:F3)</f>
        <v>16.375</v>
      </c>
      <c r="D3" s="2">
        <f>CONVERT(C3,"ft","m")</f>
        <v>4.9911</v>
      </c>
      <c r="E3" s="2">
        <f>CONVERT(VALUE(LEFT(B4,3)),"in","ft")</f>
        <v>16.25</v>
      </c>
      <c r="F3" s="2">
        <f>CONVERT(VALUE(RIGHT(B4,3)),"in","ft")</f>
        <v>16.5</v>
      </c>
    </row>
    <row r="4" spans="1:2" ht="8.25">
      <c r="A4" s="2" t="s">
        <v>5</v>
      </c>
      <c r="B4" s="2" t="s">
        <v>133</v>
      </c>
    </row>
    <row r="5" ht="8.25">
      <c r="A5" s="2" t="s">
        <v>7</v>
      </c>
    </row>
    <row r="6" ht="9" thickBot="1"/>
    <row r="7" spans="1:21" ht="9" thickTop="1">
      <c r="A7" s="3" t="s">
        <v>18</v>
      </c>
      <c r="B7" s="4" t="s">
        <v>26</v>
      </c>
      <c r="C7" s="4" t="s">
        <v>20</v>
      </c>
      <c r="D7" s="4" t="s">
        <v>21</v>
      </c>
      <c r="E7" s="4" t="s">
        <v>22</v>
      </c>
      <c r="F7" s="4"/>
      <c r="G7" s="4"/>
      <c r="H7" s="4"/>
      <c r="I7" s="4"/>
      <c r="J7" s="4"/>
      <c r="K7" s="5"/>
      <c r="T7" s="2" t="s">
        <v>24</v>
      </c>
      <c r="U7" s="2" t="s">
        <v>33</v>
      </c>
    </row>
    <row r="8" spans="1:23" ht="8.25">
      <c r="A8" s="6" t="s">
        <v>23</v>
      </c>
      <c r="B8" s="7"/>
      <c r="C8" s="7" t="s">
        <v>24</v>
      </c>
      <c r="D8" s="7" t="s">
        <v>24</v>
      </c>
      <c r="E8" s="7" t="s">
        <v>24</v>
      </c>
      <c r="F8" s="7"/>
      <c r="G8" s="7"/>
      <c r="H8" s="7"/>
      <c r="I8" s="7"/>
      <c r="J8" s="7"/>
      <c r="K8" s="8"/>
      <c r="Q8" s="2" t="s">
        <v>27</v>
      </c>
      <c r="R8" s="2" t="s">
        <v>28</v>
      </c>
      <c r="T8" s="2" t="s">
        <v>25</v>
      </c>
      <c r="U8" s="2" t="s">
        <v>34</v>
      </c>
      <c r="V8" s="2" t="s">
        <v>27</v>
      </c>
      <c r="W8" s="2" t="s">
        <v>28</v>
      </c>
    </row>
    <row r="9" spans="1:21" ht="8.25">
      <c r="A9" s="6"/>
      <c r="B9" s="7"/>
      <c r="C9" s="7" t="s">
        <v>25</v>
      </c>
      <c r="D9" s="7" t="s">
        <v>29</v>
      </c>
      <c r="E9" s="7" t="s">
        <v>25</v>
      </c>
      <c r="F9" s="7"/>
      <c r="G9" s="7" t="s">
        <v>27</v>
      </c>
      <c r="H9" s="7" t="s">
        <v>28</v>
      </c>
      <c r="I9" s="7" t="s">
        <v>39</v>
      </c>
      <c r="J9" s="7" t="s">
        <v>40</v>
      </c>
      <c r="K9" s="8" t="s">
        <v>41</v>
      </c>
      <c r="O9" s="2" t="s">
        <v>8</v>
      </c>
      <c r="P9" s="2">
        <v>0.375</v>
      </c>
      <c r="Q9" s="2">
        <f>CONVERT(P9,"um","mm")</f>
        <v>0.000375</v>
      </c>
      <c r="R9" s="2">
        <f>-LOG(Q9/1,2)</f>
        <v>11.380821783940931</v>
      </c>
      <c r="U9" s="2" t="s">
        <v>35</v>
      </c>
    </row>
    <row r="10" spans="1:23" ht="8.25">
      <c r="A10" s="11">
        <v>0</v>
      </c>
      <c r="B10" s="12">
        <v>1400</v>
      </c>
      <c r="C10" s="7">
        <v>0</v>
      </c>
      <c r="D10" s="7">
        <v>100</v>
      </c>
      <c r="E10" s="7">
        <v>0</v>
      </c>
      <c r="F10" s="7"/>
      <c r="G10" s="7">
        <f>CONVERT(A10,"um","mm")</f>
        <v>0</v>
      </c>
      <c r="H10" s="7" t="e">
        <f>-LOG(G10,2)</f>
        <v>#NUM!</v>
      </c>
      <c r="I10" s="7">
        <v>100</v>
      </c>
      <c r="J10" s="7"/>
      <c r="K10" s="8"/>
      <c r="O10" s="2" t="s">
        <v>9</v>
      </c>
      <c r="P10" s="2">
        <v>2000</v>
      </c>
      <c r="Q10" s="2">
        <f>CONVERT(P10,"um","mm")</f>
        <v>2</v>
      </c>
      <c r="R10" s="2">
        <f aca="true" t="shared" si="0" ref="R10:R16">-LOG(Q10/1,2)</f>
        <v>-1</v>
      </c>
      <c r="T10" s="2">
        <v>5</v>
      </c>
      <c r="U10" s="2">
        <v>0.737</v>
      </c>
      <c r="V10" s="2">
        <f>CONVERT(U10,"um","mm")</f>
        <v>0.000737</v>
      </c>
      <c r="W10" s="2">
        <f>-LOG(V10/1,2)</f>
        <v>10.406047760229104</v>
      </c>
    </row>
    <row r="11" spans="1:23" ht="8.25">
      <c r="A11" s="11">
        <v>0.12</v>
      </c>
      <c r="B11" s="12">
        <v>1300</v>
      </c>
      <c r="C11" s="7">
        <v>0</v>
      </c>
      <c r="D11" s="7">
        <v>100</v>
      </c>
      <c r="E11" s="7">
        <v>0</v>
      </c>
      <c r="F11" s="7"/>
      <c r="G11" s="7">
        <f>CONVERT(A11,"um","mm")</f>
        <v>0.00012</v>
      </c>
      <c r="H11" s="7">
        <f aca="true" t="shared" si="1" ref="H11:H44">-LOG(G11,2)</f>
        <v>13.024677973715656</v>
      </c>
      <c r="I11" s="7">
        <v>100</v>
      </c>
      <c r="J11" s="7">
        <v>13</v>
      </c>
      <c r="K11" s="8">
        <v>0</v>
      </c>
      <c r="O11" s="2" t="s">
        <v>10</v>
      </c>
      <c r="P11" s="2">
        <v>100</v>
      </c>
      <c r="Q11" s="2">
        <f>CONVERT(P11,"um","mm")</f>
        <v>0.1</v>
      </c>
      <c r="R11" s="2">
        <f t="shared" si="0"/>
        <v>3.321928094887362</v>
      </c>
      <c r="T11" s="2">
        <v>10</v>
      </c>
      <c r="U11" s="2">
        <v>1.033</v>
      </c>
      <c r="V11" s="2">
        <f>CONVERT(U11,"um","mm")</f>
        <v>0.001033</v>
      </c>
      <c r="W11" s="2">
        <f aca="true" t="shared" si="2" ref="W11:W18">-LOG(V11/1,2)</f>
        <v>9.918944030459116</v>
      </c>
    </row>
    <row r="12" spans="1:23" ht="8.25">
      <c r="A12" s="11">
        <v>0.24</v>
      </c>
      <c r="B12" s="12">
        <v>1200</v>
      </c>
      <c r="C12" s="7">
        <v>0</v>
      </c>
      <c r="D12" s="7">
        <v>100</v>
      </c>
      <c r="E12" s="7">
        <v>0.95</v>
      </c>
      <c r="F12" s="7"/>
      <c r="G12" s="7">
        <f>CONVERT(A12,"um","mm")</f>
        <v>0.00024</v>
      </c>
      <c r="H12" s="7">
        <f t="shared" si="1"/>
        <v>12.024677973715656</v>
      </c>
      <c r="I12" s="7">
        <v>100</v>
      </c>
      <c r="J12" s="7">
        <v>12</v>
      </c>
      <c r="K12" s="8">
        <v>0.95</v>
      </c>
      <c r="O12" s="2" t="s">
        <v>11</v>
      </c>
      <c r="P12" s="2">
        <v>23</v>
      </c>
      <c r="Q12" s="2">
        <f>CONVERT(P12,"um","mm")</f>
        <v>0.023</v>
      </c>
      <c r="R12" s="2">
        <f t="shared" si="0"/>
        <v>5.442222328605075</v>
      </c>
      <c r="T12" s="2">
        <v>16</v>
      </c>
      <c r="U12" s="2">
        <v>1.476</v>
      </c>
      <c r="V12" s="2">
        <f>CONVERT(U12,"um","mm")</f>
        <v>0.001476</v>
      </c>
      <c r="W12" s="2">
        <f t="shared" si="2"/>
        <v>9.404091563263778</v>
      </c>
    </row>
    <row r="13" spans="1:23" ht="8.25">
      <c r="A13" s="11">
        <v>0.49</v>
      </c>
      <c r="B13" s="12">
        <v>1100</v>
      </c>
      <c r="C13" s="7">
        <v>0.95</v>
      </c>
      <c r="D13" s="7">
        <v>99.1</v>
      </c>
      <c r="E13" s="7">
        <v>8.21</v>
      </c>
      <c r="F13" s="7"/>
      <c r="G13" s="7">
        <f>CONVERT(A13,"um","mm")</f>
        <v>0.00049</v>
      </c>
      <c r="H13" s="7">
        <f t="shared" si="1"/>
        <v>10.994930630321603</v>
      </c>
      <c r="I13" s="7">
        <v>99.1</v>
      </c>
      <c r="J13" s="7">
        <v>11</v>
      </c>
      <c r="K13" s="8">
        <v>8.21</v>
      </c>
      <c r="O13" s="2" t="s">
        <v>12</v>
      </c>
      <c r="P13" s="2">
        <v>6.713</v>
      </c>
      <c r="Q13" s="2">
        <f>CONVERT(P13,"um","mm")</f>
        <v>0.006713</v>
      </c>
      <c r="R13" s="2">
        <f t="shared" si="0"/>
        <v>7.218826642248439</v>
      </c>
      <c r="T13" s="2">
        <v>25</v>
      </c>
      <c r="U13" s="2">
        <v>2.372</v>
      </c>
      <c r="V13" s="2">
        <f>CONVERT(U13,"um","mm")</f>
        <v>0.002372</v>
      </c>
      <c r="W13" s="2">
        <f t="shared" si="2"/>
        <v>8.71968027477817</v>
      </c>
    </row>
    <row r="14" spans="1:23" ht="8.25">
      <c r="A14" s="11">
        <v>0.98</v>
      </c>
      <c r="B14" s="12">
        <v>1000</v>
      </c>
      <c r="C14" s="7">
        <v>9.16</v>
      </c>
      <c r="D14" s="7">
        <v>90.8</v>
      </c>
      <c r="E14" s="7">
        <v>11.9</v>
      </c>
      <c r="F14" s="7"/>
      <c r="G14" s="7">
        <f>CONVERT(A14,"um","mm")</f>
        <v>0.00098</v>
      </c>
      <c r="H14" s="7">
        <f t="shared" si="1"/>
        <v>9.994930630321603</v>
      </c>
      <c r="I14" s="7">
        <v>90.8</v>
      </c>
      <c r="J14" s="7">
        <v>10</v>
      </c>
      <c r="K14" s="8">
        <v>11.9</v>
      </c>
      <c r="O14" s="2" t="s">
        <v>30</v>
      </c>
      <c r="P14" s="2">
        <v>3</v>
      </c>
      <c r="Q14" s="2">
        <f>CONVERT(P14,"um","mm")</f>
        <v>0.003</v>
      </c>
      <c r="R14" s="2">
        <f t="shared" si="0"/>
        <v>8.380821783940931</v>
      </c>
      <c r="T14" s="2">
        <v>50</v>
      </c>
      <c r="U14" s="2">
        <v>6.713</v>
      </c>
      <c r="V14" s="2">
        <f>CONVERT(U14,"um","mm")</f>
        <v>0.006713</v>
      </c>
      <c r="W14" s="2">
        <f t="shared" si="2"/>
        <v>7.218826642248439</v>
      </c>
    </row>
    <row r="15" spans="1:23" ht="8.25">
      <c r="A15" s="11">
        <v>1.95</v>
      </c>
      <c r="B15" s="12">
        <v>900</v>
      </c>
      <c r="C15" s="7">
        <v>21.1</v>
      </c>
      <c r="D15" s="7">
        <v>78.9</v>
      </c>
      <c r="E15" s="7">
        <v>15.3</v>
      </c>
      <c r="F15" s="7"/>
      <c r="G15" s="7">
        <f>CONVERT(A15,"um","mm")</f>
        <v>0.00195</v>
      </c>
      <c r="H15" s="7">
        <f t="shared" si="1"/>
        <v>9.002310160687202</v>
      </c>
      <c r="I15" s="7">
        <v>78.9</v>
      </c>
      <c r="J15" s="7">
        <v>9</v>
      </c>
      <c r="K15" s="8">
        <v>15.3</v>
      </c>
      <c r="O15" s="2" t="s">
        <v>13</v>
      </c>
      <c r="P15" s="2">
        <v>3.427</v>
      </c>
      <c r="Q15" s="2">
        <f>CONVERT(P15,"um","mm")</f>
        <v>0.003427</v>
      </c>
      <c r="R15" s="2">
        <f t="shared" si="0"/>
        <v>8.188838092805</v>
      </c>
      <c r="T15" s="2">
        <v>75</v>
      </c>
      <c r="U15" s="2">
        <v>24.47</v>
      </c>
      <c r="V15" s="2">
        <f>CONVERT(U15,"um","mm")</f>
        <v>0.02447</v>
      </c>
      <c r="W15" s="2">
        <f t="shared" si="2"/>
        <v>5.352842088357423</v>
      </c>
    </row>
    <row r="16" spans="1:23" ht="8.25">
      <c r="A16" s="11">
        <v>3.9</v>
      </c>
      <c r="B16" s="12">
        <v>800</v>
      </c>
      <c r="C16" s="7">
        <v>36.4</v>
      </c>
      <c r="D16" s="7">
        <v>63.6</v>
      </c>
      <c r="E16" s="7">
        <v>17.1</v>
      </c>
      <c r="F16" s="7"/>
      <c r="G16" s="7">
        <f>CONVERT(A16,"um","mm")</f>
        <v>0.0039</v>
      </c>
      <c r="H16" s="7">
        <f t="shared" si="1"/>
        <v>8.002310160687202</v>
      </c>
      <c r="I16" s="7">
        <v>63.6</v>
      </c>
      <c r="J16" s="7">
        <v>8</v>
      </c>
      <c r="K16" s="8">
        <v>17.1</v>
      </c>
      <c r="O16" s="2" t="s">
        <v>14</v>
      </c>
      <c r="P16" s="2">
        <v>4.877</v>
      </c>
      <c r="Q16" s="2">
        <f>CONVERT(P16,"um","mm")</f>
        <v>0.004877</v>
      </c>
      <c r="R16" s="2">
        <f t="shared" si="0"/>
        <v>7.679790312288307</v>
      </c>
      <c r="T16" s="2">
        <v>84</v>
      </c>
      <c r="U16" s="2">
        <v>43.1</v>
      </c>
      <c r="V16" s="2">
        <f>CONVERT(U16,"um","mm")</f>
        <v>0.0431</v>
      </c>
      <c r="W16" s="2">
        <f t="shared" si="2"/>
        <v>4.536168320460352</v>
      </c>
    </row>
    <row r="17" spans="1:23" ht="8.25">
      <c r="A17" s="11">
        <v>7.8</v>
      </c>
      <c r="B17" s="12">
        <v>700</v>
      </c>
      <c r="C17" s="7">
        <v>53.5</v>
      </c>
      <c r="D17" s="7">
        <v>46.5</v>
      </c>
      <c r="E17" s="7">
        <v>13.8</v>
      </c>
      <c r="F17" s="7"/>
      <c r="G17" s="7">
        <f>CONVERT(A17,"um","mm")</f>
        <v>0.0078</v>
      </c>
      <c r="H17" s="7">
        <f t="shared" si="1"/>
        <v>7.002310160687201</v>
      </c>
      <c r="I17" s="7">
        <v>46.5</v>
      </c>
      <c r="J17" s="7">
        <v>7</v>
      </c>
      <c r="K17" s="8">
        <v>13.8</v>
      </c>
      <c r="O17" s="2" t="s">
        <v>15</v>
      </c>
      <c r="P17" s="2">
        <v>40.66</v>
      </c>
      <c r="T17" s="2">
        <v>90</v>
      </c>
      <c r="U17" s="2">
        <v>62.59</v>
      </c>
      <c r="V17" s="2">
        <f>CONVERT(U17,"um","mm")</f>
        <v>0.06259</v>
      </c>
      <c r="W17" s="2">
        <f t="shared" si="2"/>
        <v>3.9979240134929324</v>
      </c>
    </row>
    <row r="18" spans="1:23" ht="8.25">
      <c r="A18" s="11">
        <v>15.6</v>
      </c>
      <c r="B18" s="12">
        <v>600</v>
      </c>
      <c r="C18" s="7">
        <v>67.3</v>
      </c>
      <c r="D18" s="7">
        <v>32.7</v>
      </c>
      <c r="E18" s="7">
        <v>11.4</v>
      </c>
      <c r="F18" s="7"/>
      <c r="G18" s="7">
        <f>CONVERT(A18,"um","mm")</f>
        <v>0.0156</v>
      </c>
      <c r="H18" s="7">
        <f t="shared" si="1"/>
        <v>6.002310160687201</v>
      </c>
      <c r="I18" s="7">
        <v>32.7</v>
      </c>
      <c r="J18" s="7">
        <v>6</v>
      </c>
      <c r="K18" s="8">
        <v>11.4</v>
      </c>
      <c r="O18" s="2" t="s">
        <v>16</v>
      </c>
      <c r="P18" s="2">
        <v>1653</v>
      </c>
      <c r="T18" s="2">
        <v>95</v>
      </c>
      <c r="U18" s="2">
        <v>100.7</v>
      </c>
      <c r="V18" s="2">
        <f>CONVERT(U18,"um","mm")</f>
        <v>0.1007</v>
      </c>
      <c r="W18" s="2">
        <f t="shared" si="2"/>
        <v>3.3118644115426648</v>
      </c>
    </row>
    <row r="19" spans="1:16" ht="8.25">
      <c r="A19" s="11">
        <v>31.2</v>
      </c>
      <c r="B19" s="12">
        <v>500</v>
      </c>
      <c r="C19" s="7">
        <v>78.7</v>
      </c>
      <c r="D19" s="7">
        <v>21.3</v>
      </c>
      <c r="E19" s="7">
        <v>2.81</v>
      </c>
      <c r="F19" s="7"/>
      <c r="G19" s="7">
        <f>CONVERT(A19,"um","mm")</f>
        <v>0.0312</v>
      </c>
      <c r="H19" s="7">
        <f t="shared" si="1"/>
        <v>5.002310160687201</v>
      </c>
      <c r="I19" s="7">
        <v>21.3</v>
      </c>
      <c r="J19" s="7">
        <v>5</v>
      </c>
      <c r="K19" s="8">
        <f>SUM(E19+E20+E21+E22)</f>
        <v>11.27</v>
      </c>
      <c r="O19" s="2" t="s">
        <v>17</v>
      </c>
      <c r="P19" s="2">
        <v>176.8</v>
      </c>
    </row>
    <row r="20" spans="1:31" ht="8.25">
      <c r="A20" s="11">
        <v>37.2</v>
      </c>
      <c r="B20" s="12">
        <v>400</v>
      </c>
      <c r="C20" s="7">
        <v>81.5</v>
      </c>
      <c r="D20" s="7">
        <v>18.5</v>
      </c>
      <c r="E20" s="7">
        <v>2.91</v>
      </c>
      <c r="F20" s="7"/>
      <c r="G20" s="7">
        <f>CONVERT(A20,"um","mm")</f>
        <v>0.0372</v>
      </c>
      <c r="H20" s="7">
        <f t="shared" si="1"/>
        <v>4.748553568441418</v>
      </c>
      <c r="I20" s="7">
        <v>18.5</v>
      </c>
      <c r="J20" s="7">
        <v>4</v>
      </c>
      <c r="K20" s="8">
        <f>SUM(E23+E24+E25+E26)</f>
        <v>6.53</v>
      </c>
      <c r="O20" s="2" t="s">
        <v>31</v>
      </c>
      <c r="P20" s="2">
        <v>3.48</v>
      </c>
      <c r="U20" s="2">
        <v>5</v>
      </c>
      <c r="V20" s="2">
        <v>10</v>
      </c>
      <c r="W20" s="2">
        <v>16</v>
      </c>
      <c r="X20" s="2">
        <v>25</v>
      </c>
      <c r="Y20" s="2">
        <v>50</v>
      </c>
      <c r="Z20" s="2">
        <v>75</v>
      </c>
      <c r="AA20" s="2">
        <v>84</v>
      </c>
      <c r="AB20" s="2">
        <v>90</v>
      </c>
      <c r="AC20" s="2">
        <v>95</v>
      </c>
      <c r="AD20" s="2" t="s">
        <v>45</v>
      </c>
      <c r="AE20" s="2" t="s">
        <v>46</v>
      </c>
    </row>
    <row r="21" spans="1:30" ht="8.25">
      <c r="A21" s="11">
        <v>44.2</v>
      </c>
      <c r="B21" s="12">
        <v>325</v>
      </c>
      <c r="C21" s="7">
        <v>84.4</v>
      </c>
      <c r="D21" s="7">
        <v>15.6</v>
      </c>
      <c r="E21" s="7">
        <v>2.93</v>
      </c>
      <c r="F21" s="7"/>
      <c r="G21" s="7">
        <f>CONVERT(A21,"um","mm")</f>
        <v>0.0442</v>
      </c>
      <c r="H21" s="7">
        <f t="shared" si="1"/>
        <v>4.499809820158018</v>
      </c>
      <c r="I21" s="7">
        <v>15.6</v>
      </c>
      <c r="J21" s="7">
        <v>3</v>
      </c>
      <c r="K21" s="8">
        <f>SUM(E27+E28+E29+E30)</f>
        <v>2.93</v>
      </c>
      <c r="O21" s="2" t="s">
        <v>32</v>
      </c>
      <c r="P21" s="2">
        <v>14.94</v>
      </c>
      <c r="U21" s="2">
        <v>0.000737</v>
      </c>
      <c r="V21" s="2">
        <v>0.001033</v>
      </c>
      <c r="W21" s="2">
        <v>0.001476</v>
      </c>
      <c r="X21" s="2">
        <v>0.002372</v>
      </c>
      <c r="Y21" s="2">
        <v>0.006713</v>
      </c>
      <c r="Z21" s="2">
        <v>0.02447</v>
      </c>
      <c r="AA21" s="2">
        <v>0.0431</v>
      </c>
      <c r="AB21" s="2">
        <v>0.06259</v>
      </c>
      <c r="AC21" s="2">
        <v>0.1007</v>
      </c>
      <c r="AD21" s="2">
        <f>((W21+AA21)/2)</f>
        <v>0.022288</v>
      </c>
    </row>
    <row r="22" spans="1:31" ht="8.25">
      <c r="A22" s="11">
        <v>52.6</v>
      </c>
      <c r="B22" s="12">
        <v>270</v>
      </c>
      <c r="C22" s="7">
        <v>87.4</v>
      </c>
      <c r="D22" s="7">
        <v>12.6</v>
      </c>
      <c r="E22" s="7">
        <v>2.62</v>
      </c>
      <c r="F22" s="7"/>
      <c r="G22" s="7">
        <f>CONVERT(A22,"um","mm")</f>
        <v>0.0526</v>
      </c>
      <c r="H22" s="7">
        <f t="shared" si="1"/>
        <v>4.2487933902571475</v>
      </c>
      <c r="I22" s="7">
        <v>12.6</v>
      </c>
      <c r="J22" s="7">
        <v>2</v>
      </c>
      <c r="K22" s="8">
        <f>SUM(E31+E32+E33+E34)</f>
        <v>0.553064</v>
      </c>
      <c r="U22" s="2">
        <v>10.406047760229104</v>
      </c>
      <c r="V22" s="2">
        <v>9.918944030459116</v>
      </c>
      <c r="W22" s="2">
        <v>9.404091563263778</v>
      </c>
      <c r="X22" s="2">
        <v>8.71968027477817</v>
      </c>
      <c r="Y22" s="2">
        <v>7.218826642248439</v>
      </c>
      <c r="Z22" s="2">
        <v>5.352842088357423</v>
      </c>
      <c r="AA22" s="2">
        <v>4.536168320460352</v>
      </c>
      <c r="AB22" s="2">
        <v>3.9979240134929324</v>
      </c>
      <c r="AC22" s="2">
        <v>3.3118644115426648</v>
      </c>
      <c r="AD22" s="2">
        <f>((W22+AA22)/2)</f>
        <v>6.970129941862065</v>
      </c>
      <c r="AE22" s="2">
        <f>((X22-AB22)/2)</f>
        <v>2.360878130642619</v>
      </c>
    </row>
    <row r="23" spans="1:11" ht="8.25">
      <c r="A23" s="11">
        <v>62.5</v>
      </c>
      <c r="B23" s="12">
        <v>230</v>
      </c>
      <c r="C23" s="7">
        <v>90</v>
      </c>
      <c r="D23" s="7">
        <v>10</v>
      </c>
      <c r="E23" s="7">
        <v>2.13</v>
      </c>
      <c r="F23" s="7"/>
      <c r="G23" s="7">
        <f>CONVERT(A23,"um","mm")</f>
        <v>0.0625</v>
      </c>
      <c r="H23" s="7">
        <f t="shared" si="1"/>
        <v>4</v>
      </c>
      <c r="I23" s="7">
        <v>10</v>
      </c>
      <c r="J23" s="7">
        <v>1</v>
      </c>
      <c r="K23" s="8">
        <f>SUM(E35+E36+E37+E38)</f>
        <v>0</v>
      </c>
    </row>
    <row r="24" spans="1:17" ht="8.25">
      <c r="A24" s="11">
        <v>74</v>
      </c>
      <c r="B24" s="12">
        <v>200</v>
      </c>
      <c r="C24" s="7">
        <v>92.1</v>
      </c>
      <c r="D24" s="7">
        <v>7.89</v>
      </c>
      <c r="E24" s="7">
        <v>1.75</v>
      </c>
      <c r="F24" s="7"/>
      <c r="G24" s="7">
        <f>CONVERT(A24,"um","mm")</f>
        <v>0.074</v>
      </c>
      <c r="H24" s="7">
        <f t="shared" si="1"/>
        <v>3.7563309190331378</v>
      </c>
      <c r="I24" s="7">
        <v>7.89</v>
      </c>
      <c r="J24" s="7">
        <v>0</v>
      </c>
      <c r="K24" s="8">
        <f>SUM(E39+E40+E41+E42)</f>
        <v>0</v>
      </c>
      <c r="O24" s="2" t="s">
        <v>42</v>
      </c>
      <c r="P24" s="2" t="s">
        <v>43</v>
      </c>
      <c r="Q24" s="2" t="s">
        <v>44</v>
      </c>
    </row>
    <row r="25" spans="1:17" ht="8.25">
      <c r="A25" s="11">
        <v>88</v>
      </c>
      <c r="B25" s="12">
        <v>170</v>
      </c>
      <c r="C25" s="7">
        <v>93.9</v>
      </c>
      <c r="D25" s="7">
        <v>6.14</v>
      </c>
      <c r="E25" s="7">
        <v>1.45</v>
      </c>
      <c r="F25" s="7"/>
      <c r="G25" s="7">
        <f>CONVERT(A25,"um","mm")</f>
        <v>0.088</v>
      </c>
      <c r="H25" s="7">
        <f t="shared" si="1"/>
        <v>3.50635266602479</v>
      </c>
      <c r="I25" s="7">
        <v>6.14</v>
      </c>
      <c r="J25" s="7">
        <v>-1</v>
      </c>
      <c r="K25" s="8">
        <f>SUM(E43+E44)</f>
        <v>0</v>
      </c>
      <c r="O25" s="2">
        <f>SUM(K25+K24+K23+K22+K21+K20)</f>
        <v>10.013064</v>
      </c>
      <c r="P25" s="2">
        <f>SUM(K19+K18+K17+K16)</f>
        <v>53.57</v>
      </c>
      <c r="Q25" s="2">
        <f>SUM(K15+K14+K13+K12+K11+K10)</f>
        <v>36.36000000000001</v>
      </c>
    </row>
    <row r="26" spans="1:11" ht="8.25">
      <c r="A26" s="11">
        <v>105</v>
      </c>
      <c r="B26" s="12">
        <v>140</v>
      </c>
      <c r="C26" s="7">
        <v>95.3</v>
      </c>
      <c r="D26" s="7">
        <v>4.69</v>
      </c>
      <c r="E26" s="7">
        <v>1.2</v>
      </c>
      <c r="F26" s="7"/>
      <c r="G26" s="7">
        <f>CONVERT(A26,"um","mm")</f>
        <v>0.105</v>
      </c>
      <c r="H26" s="7">
        <f t="shared" si="1"/>
        <v>3.2515387669959646</v>
      </c>
      <c r="I26" s="7">
        <v>4.69</v>
      </c>
      <c r="J26" s="7"/>
      <c r="K26" s="8"/>
    </row>
    <row r="27" spans="1:11" ht="8.25">
      <c r="A27" s="11">
        <v>125</v>
      </c>
      <c r="B27" s="12">
        <v>120</v>
      </c>
      <c r="C27" s="7">
        <v>96.5</v>
      </c>
      <c r="D27" s="7">
        <v>3.49</v>
      </c>
      <c r="E27" s="7">
        <v>0.98</v>
      </c>
      <c r="F27" s="7"/>
      <c r="G27" s="7">
        <f>CONVERT(A27,"um","mm")</f>
        <v>0.125</v>
      </c>
      <c r="H27" s="7">
        <f t="shared" si="1"/>
        <v>3</v>
      </c>
      <c r="I27" s="7">
        <v>3.49</v>
      </c>
      <c r="J27" s="7"/>
      <c r="K27" s="8"/>
    </row>
    <row r="28" spans="1:11" ht="8.25">
      <c r="A28" s="11">
        <v>149</v>
      </c>
      <c r="B28" s="12">
        <v>100</v>
      </c>
      <c r="C28" s="7">
        <v>97.5</v>
      </c>
      <c r="D28" s="7">
        <v>2.5</v>
      </c>
      <c r="E28" s="7">
        <v>0.74</v>
      </c>
      <c r="F28" s="7"/>
      <c r="G28" s="7">
        <f>CONVERT(A28,"um","mm")</f>
        <v>0.149</v>
      </c>
      <c r="H28" s="7">
        <f t="shared" si="1"/>
        <v>2.746615764199926</v>
      </c>
      <c r="I28" s="7">
        <v>2.5</v>
      </c>
      <c r="J28" s="7"/>
      <c r="K28" s="8"/>
    </row>
    <row r="29" spans="1:11" ht="8.25">
      <c r="A29" s="11">
        <v>177</v>
      </c>
      <c r="B29" s="12">
        <v>80</v>
      </c>
      <c r="C29" s="7">
        <v>98.2</v>
      </c>
      <c r="D29" s="7">
        <v>1.76</v>
      </c>
      <c r="E29" s="7">
        <v>0.63</v>
      </c>
      <c r="F29" s="7"/>
      <c r="G29" s="7">
        <f>CONVERT(A29,"um","mm")</f>
        <v>0.177</v>
      </c>
      <c r="H29" s="7">
        <f t="shared" si="1"/>
        <v>2.49817873457909</v>
      </c>
      <c r="I29" s="7">
        <v>1.76</v>
      </c>
      <c r="J29" s="7"/>
      <c r="K29" s="8"/>
    </row>
    <row r="30" spans="1:11" ht="8.25">
      <c r="A30" s="11">
        <v>210</v>
      </c>
      <c r="B30" s="12">
        <v>70</v>
      </c>
      <c r="C30" s="7">
        <v>98.9</v>
      </c>
      <c r="D30" s="7">
        <v>1.13</v>
      </c>
      <c r="E30" s="7">
        <v>0.58</v>
      </c>
      <c r="F30" s="7"/>
      <c r="G30" s="7">
        <f>CONVERT(A30,"um","mm")</f>
        <v>0.21</v>
      </c>
      <c r="H30" s="7">
        <f t="shared" si="1"/>
        <v>2.2515387669959646</v>
      </c>
      <c r="I30" s="7">
        <v>1.13</v>
      </c>
      <c r="J30" s="7"/>
      <c r="K30" s="8"/>
    </row>
    <row r="31" spans="1:11" ht="8.25">
      <c r="A31" s="11">
        <v>250</v>
      </c>
      <c r="B31" s="12">
        <v>60</v>
      </c>
      <c r="C31" s="7">
        <v>99.5</v>
      </c>
      <c r="D31" s="7">
        <v>0.55</v>
      </c>
      <c r="E31" s="7">
        <v>0.4</v>
      </c>
      <c r="F31" s="7"/>
      <c r="G31" s="7">
        <f>CONVERT(A31,"um","mm")</f>
        <v>0.25</v>
      </c>
      <c r="H31" s="7">
        <f t="shared" si="1"/>
        <v>2</v>
      </c>
      <c r="I31" s="7">
        <v>0.55</v>
      </c>
      <c r="J31" s="7"/>
      <c r="K31" s="8"/>
    </row>
    <row r="32" spans="1:11" ht="8.25">
      <c r="A32" s="11">
        <v>297</v>
      </c>
      <c r="B32" s="12">
        <v>50</v>
      </c>
      <c r="C32" s="7">
        <v>99.8</v>
      </c>
      <c r="D32" s="7">
        <v>0.15</v>
      </c>
      <c r="E32" s="7">
        <v>0.14</v>
      </c>
      <c r="F32" s="7"/>
      <c r="G32" s="7">
        <f>CONVERT(A32,"um","mm")</f>
        <v>0.297</v>
      </c>
      <c r="H32" s="7">
        <f t="shared" si="1"/>
        <v>1.7514651638613215</v>
      </c>
      <c r="I32" s="7">
        <v>0.15</v>
      </c>
      <c r="J32" s="7"/>
      <c r="K32" s="8"/>
    </row>
    <row r="33" spans="1:11" ht="8.25">
      <c r="A33" s="11">
        <v>354</v>
      </c>
      <c r="B33" s="12">
        <v>45</v>
      </c>
      <c r="C33" s="7">
        <v>99.99</v>
      </c>
      <c r="D33" s="7">
        <v>0.013</v>
      </c>
      <c r="E33" s="7">
        <v>0.013</v>
      </c>
      <c r="F33" s="7"/>
      <c r="G33" s="7">
        <f>CONVERT(A33,"um","mm")</f>
        <v>0.354</v>
      </c>
      <c r="H33" s="7">
        <f t="shared" si="1"/>
        <v>1.4981787345790896</v>
      </c>
      <c r="I33" s="7">
        <v>0.013</v>
      </c>
      <c r="J33" s="7"/>
      <c r="K33" s="8"/>
    </row>
    <row r="34" spans="1:11" ht="8.25">
      <c r="A34" s="11">
        <v>420</v>
      </c>
      <c r="B34" s="12">
        <v>40</v>
      </c>
      <c r="C34" s="7">
        <v>100</v>
      </c>
      <c r="D34" s="7">
        <v>6.4E-05</v>
      </c>
      <c r="E34" s="7">
        <v>6.4E-05</v>
      </c>
      <c r="F34" s="7"/>
      <c r="G34" s="7">
        <f>CONVERT(A34,"um","mm")</f>
        <v>0.42</v>
      </c>
      <c r="H34" s="7">
        <f t="shared" si="1"/>
        <v>1.2515387669959643</v>
      </c>
      <c r="I34" s="7">
        <v>6.4E-05</v>
      </c>
      <c r="J34" s="7"/>
      <c r="K34" s="8"/>
    </row>
    <row r="35" spans="1:11" ht="8.25">
      <c r="A35" s="11">
        <v>500</v>
      </c>
      <c r="B35" s="12">
        <v>35</v>
      </c>
      <c r="C35" s="7">
        <v>100</v>
      </c>
      <c r="D35" s="7">
        <v>0</v>
      </c>
      <c r="E35" s="7">
        <v>0</v>
      </c>
      <c r="F35" s="7"/>
      <c r="G35" s="7">
        <f>CONVERT(A35,"um","mm")</f>
        <v>0.5</v>
      </c>
      <c r="H35" s="7">
        <f t="shared" si="1"/>
        <v>1</v>
      </c>
      <c r="I35" s="7">
        <v>0</v>
      </c>
      <c r="J35" s="7"/>
      <c r="K35" s="8"/>
    </row>
    <row r="36" spans="1:11" ht="8.25">
      <c r="A36" s="11">
        <v>590</v>
      </c>
      <c r="B36" s="12">
        <v>30</v>
      </c>
      <c r="C36" s="7">
        <v>100</v>
      </c>
      <c r="D36" s="7">
        <v>0</v>
      </c>
      <c r="E36" s="7">
        <v>0</v>
      </c>
      <c r="F36" s="7"/>
      <c r="G36" s="7">
        <f>CONVERT(A36,"um","mm")</f>
        <v>0.59</v>
      </c>
      <c r="H36" s="7">
        <f t="shared" si="1"/>
        <v>0.7612131404128836</v>
      </c>
      <c r="I36" s="7">
        <v>0</v>
      </c>
      <c r="J36" s="7"/>
      <c r="K36" s="8"/>
    </row>
    <row r="37" spans="1:11" ht="8.25">
      <c r="A37" s="11">
        <v>710</v>
      </c>
      <c r="B37" s="12">
        <v>25</v>
      </c>
      <c r="C37" s="7">
        <v>100</v>
      </c>
      <c r="D37" s="7">
        <v>0</v>
      </c>
      <c r="E37" s="7">
        <v>0</v>
      </c>
      <c r="F37" s="7"/>
      <c r="G37" s="7">
        <f>CONVERT(A37,"um","mm")</f>
        <v>0.71</v>
      </c>
      <c r="H37" s="7">
        <f t="shared" si="1"/>
        <v>0.49410907027004275</v>
      </c>
      <c r="I37" s="7">
        <v>0</v>
      </c>
      <c r="J37" s="7"/>
      <c r="K37" s="8"/>
    </row>
    <row r="38" spans="1:11" ht="8.25">
      <c r="A38" s="11">
        <v>840</v>
      </c>
      <c r="B38" s="12">
        <v>20</v>
      </c>
      <c r="C38" s="7">
        <v>100</v>
      </c>
      <c r="D38" s="7">
        <v>0</v>
      </c>
      <c r="E38" s="7">
        <v>0</v>
      </c>
      <c r="F38" s="7"/>
      <c r="G38" s="7">
        <f>CONVERT(A38,"um","mm")</f>
        <v>0.84</v>
      </c>
      <c r="H38" s="7">
        <f t="shared" si="1"/>
        <v>0.2515387669959645</v>
      </c>
      <c r="I38" s="7">
        <v>0</v>
      </c>
      <c r="J38" s="7"/>
      <c r="K38" s="8"/>
    </row>
    <row r="39" spans="1:11" ht="8.25">
      <c r="A39" s="11">
        <v>1000</v>
      </c>
      <c r="B39" s="12">
        <v>18</v>
      </c>
      <c r="C39" s="7">
        <v>100</v>
      </c>
      <c r="D39" s="7">
        <v>0</v>
      </c>
      <c r="E39" s="7">
        <v>0</v>
      </c>
      <c r="F39" s="7"/>
      <c r="G39" s="7">
        <f>CONVERT(A39,"um","mm")</f>
        <v>1</v>
      </c>
      <c r="H39" s="7">
        <f t="shared" si="1"/>
        <v>0</v>
      </c>
      <c r="I39" s="7">
        <v>0</v>
      </c>
      <c r="J39" s="7"/>
      <c r="K39" s="8"/>
    </row>
    <row r="40" spans="1:11" ht="8.25">
      <c r="A40" s="11">
        <v>1190</v>
      </c>
      <c r="B40" s="12">
        <v>16</v>
      </c>
      <c r="C40" s="7">
        <v>100</v>
      </c>
      <c r="D40" s="7">
        <v>0</v>
      </c>
      <c r="E40" s="7">
        <v>0</v>
      </c>
      <c r="F40" s="7"/>
      <c r="G40" s="7">
        <f>CONVERT(A40,"um","mm")</f>
        <v>1.19</v>
      </c>
      <c r="H40" s="7">
        <f t="shared" si="1"/>
        <v>-0.2509615735332188</v>
      </c>
      <c r="I40" s="7">
        <v>0</v>
      </c>
      <c r="J40" s="7"/>
      <c r="K40" s="8"/>
    </row>
    <row r="41" spans="1:11" ht="8.25">
      <c r="A41" s="11">
        <v>1410</v>
      </c>
      <c r="B41" s="12">
        <v>14</v>
      </c>
      <c r="C41" s="7">
        <v>100</v>
      </c>
      <c r="D41" s="7">
        <v>0</v>
      </c>
      <c r="E41" s="7">
        <v>0</v>
      </c>
      <c r="F41" s="7"/>
      <c r="G41" s="7">
        <f>CONVERT(A41,"um","mm")</f>
        <v>1.41</v>
      </c>
      <c r="H41" s="7">
        <f t="shared" si="1"/>
        <v>-0.4956951626240688</v>
      </c>
      <c r="I41" s="7">
        <v>0</v>
      </c>
      <c r="J41" s="7"/>
      <c r="K41" s="8"/>
    </row>
    <row r="42" spans="1:11" ht="8.25">
      <c r="A42" s="11">
        <v>1680</v>
      </c>
      <c r="B42" s="12">
        <v>12</v>
      </c>
      <c r="C42" s="7">
        <v>100</v>
      </c>
      <c r="D42" s="7">
        <v>0</v>
      </c>
      <c r="E42" s="7">
        <v>0</v>
      </c>
      <c r="F42" s="7"/>
      <c r="G42" s="7">
        <f>CONVERT(A42,"um","mm")</f>
        <v>1.68</v>
      </c>
      <c r="H42" s="7">
        <f t="shared" si="1"/>
        <v>-0.7484612330040356</v>
      </c>
      <c r="I42" s="7">
        <v>0</v>
      </c>
      <c r="J42" s="7"/>
      <c r="K42" s="8"/>
    </row>
    <row r="43" spans="1:11" ht="8.25">
      <c r="A43" s="11">
        <v>2000</v>
      </c>
      <c r="B43" s="12">
        <v>10</v>
      </c>
      <c r="C43" s="7">
        <v>100</v>
      </c>
      <c r="D43" s="7">
        <v>0</v>
      </c>
      <c r="E43" s="7">
        <v>0</v>
      </c>
      <c r="F43" s="7"/>
      <c r="G43" s="7">
        <f>CONVERT(A43,"um","mm")</f>
        <v>2</v>
      </c>
      <c r="H43" s="7">
        <f t="shared" si="1"/>
        <v>-1</v>
      </c>
      <c r="I43" s="7">
        <v>0</v>
      </c>
      <c r="J43" s="7"/>
      <c r="K43" s="8"/>
    </row>
    <row r="44" spans="1:11" ht="9" thickBot="1">
      <c r="A44" s="13"/>
      <c r="B44" s="14"/>
      <c r="C44" s="9">
        <v>100</v>
      </c>
      <c r="D44" s="9">
        <v>0</v>
      </c>
      <c r="E44" s="9"/>
      <c r="F44" s="9"/>
      <c r="G44" s="9">
        <f>CONVERT(A44,"um","mm")</f>
        <v>0</v>
      </c>
      <c r="H44" s="9" t="e">
        <f t="shared" si="1"/>
        <v>#NUM!</v>
      </c>
      <c r="I44" s="9"/>
      <c r="J44" s="9"/>
      <c r="K44" s="10"/>
    </row>
    <row r="45" ht="9" thickTop="1"/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J1">
      <selection activeCell="O25" sqref="O25:Q25"/>
    </sheetView>
  </sheetViews>
  <sheetFormatPr defaultColWidth="9.140625" defaultRowHeight="12.75"/>
  <cols>
    <col min="1" max="1" width="8.00390625" style="2" bestFit="1" customWidth="1"/>
    <col min="2" max="2" width="15.140625" style="2" bestFit="1" customWidth="1"/>
    <col min="3" max="4" width="9.28125" style="2" bestFit="1" customWidth="1"/>
    <col min="5" max="5" width="10.57421875" style="2" bestFit="1" customWidth="1"/>
    <col min="6" max="6" width="0.85546875" style="2" customWidth="1"/>
    <col min="7" max="8" width="5.00390625" style="2" bestFit="1" customWidth="1"/>
    <col min="9" max="9" width="5.28125" style="2" bestFit="1" customWidth="1"/>
    <col min="10" max="10" width="4.57421875" style="2" bestFit="1" customWidth="1"/>
    <col min="11" max="11" width="6.28125" style="2" bestFit="1" customWidth="1"/>
    <col min="12" max="14" width="0.85546875" style="2" customWidth="1"/>
    <col min="15" max="15" width="11.57421875" style="2" bestFit="1" customWidth="1"/>
    <col min="16" max="16" width="6.28125" style="2" bestFit="1" customWidth="1"/>
    <col min="17" max="17" width="5.00390625" style="2" bestFit="1" customWidth="1"/>
    <col min="18" max="18" width="4.8515625" style="2" bestFit="1" customWidth="1"/>
    <col min="19" max="19" width="0.85546875" style="2" customWidth="1"/>
    <col min="20" max="20" width="4.8515625" style="2" bestFit="1" customWidth="1"/>
    <col min="21" max="21" width="5.57421875" style="2" bestFit="1" customWidth="1"/>
    <col min="22" max="22" width="5.00390625" style="2" bestFit="1" customWidth="1"/>
    <col min="23" max="23" width="4.8515625" style="2" bestFit="1" customWidth="1"/>
    <col min="24" max="25" width="4.7109375" style="2" bestFit="1" customWidth="1"/>
    <col min="26" max="26" width="4.57421875" style="2" bestFit="1" customWidth="1"/>
    <col min="27" max="28" width="4.8515625" style="2" bestFit="1" customWidth="1"/>
    <col min="29" max="29" width="4.7109375" style="2" bestFit="1" customWidth="1"/>
    <col min="30" max="30" width="7.00390625" style="2" bestFit="1" customWidth="1"/>
    <col min="31" max="31" width="11.140625" style="2" bestFit="1" customWidth="1"/>
    <col min="32" max="16384" width="9.140625" style="2" customWidth="1"/>
  </cols>
  <sheetData>
    <row r="1" spans="1:2" ht="8.25">
      <c r="A1" s="2" t="s">
        <v>0</v>
      </c>
      <c r="B1" s="2">
        <v>37267.45625</v>
      </c>
    </row>
    <row r="2" spans="1:5" ht="8.25">
      <c r="A2" s="2" t="s">
        <v>1</v>
      </c>
      <c r="B2" s="2" t="s">
        <v>128</v>
      </c>
      <c r="C2" s="2" t="s">
        <v>36</v>
      </c>
      <c r="D2" s="2" t="s">
        <v>37</v>
      </c>
      <c r="E2" s="2" t="s">
        <v>38</v>
      </c>
    </row>
    <row r="3" spans="1:6" ht="8.25">
      <c r="A3" s="2" t="s">
        <v>3</v>
      </c>
      <c r="B3" s="2" t="s">
        <v>129</v>
      </c>
      <c r="C3" s="2">
        <f>AVERAGE(E3:F3)</f>
        <v>15.958333333333332</v>
      </c>
      <c r="D3" s="2">
        <f>CONVERT(C3,"ft","m")</f>
        <v>4.8641</v>
      </c>
      <c r="E3" s="2">
        <f>CONVERT(VALUE(LEFT(B4,3)),"in","ft")</f>
        <v>15.833333333333334</v>
      </c>
      <c r="F3" s="2">
        <f>CONVERT(VALUE(RIGHT(B4,3)),"in","ft")</f>
        <v>16.083333333333332</v>
      </c>
    </row>
    <row r="4" spans="1:2" ht="8.25">
      <c r="A4" s="2" t="s">
        <v>5</v>
      </c>
      <c r="B4" s="2" t="s">
        <v>130</v>
      </c>
    </row>
    <row r="5" ht="8.25">
      <c r="A5" s="2" t="s">
        <v>7</v>
      </c>
    </row>
    <row r="6" ht="9" thickBot="1"/>
    <row r="7" spans="1:21" ht="9" thickTop="1">
      <c r="A7" s="3" t="s">
        <v>18</v>
      </c>
      <c r="B7" s="4" t="s">
        <v>26</v>
      </c>
      <c r="C7" s="4" t="s">
        <v>20</v>
      </c>
      <c r="D7" s="4" t="s">
        <v>21</v>
      </c>
      <c r="E7" s="4" t="s">
        <v>22</v>
      </c>
      <c r="F7" s="4"/>
      <c r="G7" s="4"/>
      <c r="H7" s="4"/>
      <c r="I7" s="4"/>
      <c r="J7" s="4"/>
      <c r="K7" s="5"/>
      <c r="T7" s="2" t="s">
        <v>24</v>
      </c>
      <c r="U7" s="2" t="s">
        <v>33</v>
      </c>
    </row>
    <row r="8" spans="1:23" ht="8.25">
      <c r="A8" s="6" t="s">
        <v>23</v>
      </c>
      <c r="B8" s="7"/>
      <c r="C8" s="7" t="s">
        <v>24</v>
      </c>
      <c r="D8" s="7" t="s">
        <v>24</v>
      </c>
      <c r="E8" s="7" t="s">
        <v>24</v>
      </c>
      <c r="F8" s="7"/>
      <c r="G8" s="7"/>
      <c r="H8" s="7"/>
      <c r="I8" s="7"/>
      <c r="J8" s="7"/>
      <c r="K8" s="8"/>
      <c r="Q8" s="2" t="s">
        <v>27</v>
      </c>
      <c r="R8" s="2" t="s">
        <v>28</v>
      </c>
      <c r="T8" s="2" t="s">
        <v>25</v>
      </c>
      <c r="U8" s="2" t="s">
        <v>34</v>
      </c>
      <c r="V8" s="2" t="s">
        <v>27</v>
      </c>
      <c r="W8" s="2" t="s">
        <v>28</v>
      </c>
    </row>
    <row r="9" spans="1:21" ht="8.25">
      <c r="A9" s="6"/>
      <c r="B9" s="7"/>
      <c r="C9" s="7" t="s">
        <v>25</v>
      </c>
      <c r="D9" s="7" t="s">
        <v>29</v>
      </c>
      <c r="E9" s="7" t="s">
        <v>25</v>
      </c>
      <c r="F9" s="7"/>
      <c r="G9" s="7" t="s">
        <v>27</v>
      </c>
      <c r="H9" s="7" t="s">
        <v>28</v>
      </c>
      <c r="I9" s="7" t="s">
        <v>39</v>
      </c>
      <c r="J9" s="7" t="s">
        <v>40</v>
      </c>
      <c r="K9" s="8" t="s">
        <v>41</v>
      </c>
      <c r="O9" s="2" t="s">
        <v>8</v>
      </c>
      <c r="P9" s="2">
        <v>0.375</v>
      </c>
      <c r="Q9" s="2">
        <f>CONVERT(P9,"um","mm")</f>
        <v>0.000375</v>
      </c>
      <c r="R9" s="2">
        <f>-LOG(Q9/1,2)</f>
        <v>11.380821783940931</v>
      </c>
      <c r="U9" s="2" t="s">
        <v>35</v>
      </c>
    </row>
    <row r="10" spans="1:23" ht="8.25">
      <c r="A10" s="11">
        <v>0</v>
      </c>
      <c r="B10" s="12">
        <v>1400</v>
      </c>
      <c r="C10" s="7">
        <v>0</v>
      </c>
      <c r="D10" s="7">
        <v>100</v>
      </c>
      <c r="E10" s="7">
        <v>0</v>
      </c>
      <c r="F10" s="7"/>
      <c r="G10" s="7">
        <f>CONVERT(A10,"um","mm")</f>
        <v>0</v>
      </c>
      <c r="H10" s="7" t="e">
        <f>-LOG(G10,2)</f>
        <v>#NUM!</v>
      </c>
      <c r="I10" s="7">
        <v>100</v>
      </c>
      <c r="J10" s="7"/>
      <c r="K10" s="8"/>
      <c r="O10" s="2" t="s">
        <v>9</v>
      </c>
      <c r="P10" s="2">
        <v>2000</v>
      </c>
      <c r="Q10" s="2">
        <f>CONVERT(P10,"um","mm")</f>
        <v>2</v>
      </c>
      <c r="R10" s="2">
        <f aca="true" t="shared" si="0" ref="R10:R16">-LOG(Q10/1,2)</f>
        <v>-1</v>
      </c>
      <c r="T10" s="2">
        <v>5</v>
      </c>
      <c r="U10" s="2">
        <v>0.829</v>
      </c>
      <c r="V10" s="2">
        <f>CONVERT(U10,"um","mm")</f>
        <v>0.000829</v>
      </c>
      <c r="W10" s="2">
        <f>-LOG(V10/1,2)</f>
        <v>10.236340277828424</v>
      </c>
    </row>
    <row r="11" spans="1:23" ht="8.25">
      <c r="A11" s="11">
        <v>0.12</v>
      </c>
      <c r="B11" s="12">
        <v>1300</v>
      </c>
      <c r="C11" s="7">
        <v>0</v>
      </c>
      <c r="D11" s="7">
        <v>100</v>
      </c>
      <c r="E11" s="7">
        <v>0</v>
      </c>
      <c r="F11" s="7"/>
      <c r="G11" s="7">
        <f>CONVERT(A11,"um","mm")</f>
        <v>0.00012</v>
      </c>
      <c r="H11" s="7">
        <f aca="true" t="shared" si="1" ref="H11:H44">-LOG(G11,2)</f>
        <v>13.024677973715656</v>
      </c>
      <c r="I11" s="7">
        <v>100</v>
      </c>
      <c r="J11" s="7">
        <v>13</v>
      </c>
      <c r="K11" s="8">
        <v>0</v>
      </c>
      <c r="O11" s="2" t="s">
        <v>10</v>
      </c>
      <c r="P11" s="2">
        <v>100</v>
      </c>
      <c r="Q11" s="2">
        <f>CONVERT(P11,"um","mm")</f>
        <v>0.1</v>
      </c>
      <c r="R11" s="2">
        <f t="shared" si="0"/>
        <v>3.321928094887362</v>
      </c>
      <c r="T11" s="2">
        <v>10</v>
      </c>
      <c r="U11" s="2">
        <v>1.285</v>
      </c>
      <c r="V11" s="2">
        <f>CONVERT(U11,"um","mm")</f>
        <v>0.001285</v>
      </c>
      <c r="W11" s="2">
        <f aca="true" t="shared" si="2" ref="W11:W18">-LOG(V11/1,2)</f>
        <v>9.604015925242933</v>
      </c>
    </row>
    <row r="12" spans="1:23" ht="8.25">
      <c r="A12" s="11">
        <v>0.24</v>
      </c>
      <c r="B12" s="12">
        <v>1200</v>
      </c>
      <c r="C12" s="7">
        <v>0</v>
      </c>
      <c r="D12" s="7">
        <v>100</v>
      </c>
      <c r="E12" s="7">
        <v>0.73</v>
      </c>
      <c r="F12" s="7"/>
      <c r="G12" s="7">
        <f>CONVERT(A12,"um","mm")</f>
        <v>0.00024</v>
      </c>
      <c r="H12" s="7">
        <f t="shared" si="1"/>
        <v>12.024677973715656</v>
      </c>
      <c r="I12" s="7">
        <v>100</v>
      </c>
      <c r="J12" s="7">
        <v>12</v>
      </c>
      <c r="K12" s="8">
        <v>0.73</v>
      </c>
      <c r="O12" s="2" t="s">
        <v>11</v>
      </c>
      <c r="P12" s="2">
        <v>52.17</v>
      </c>
      <c r="Q12" s="2">
        <f>CONVERT(P12,"um","mm")</f>
        <v>0.05217</v>
      </c>
      <c r="R12" s="2">
        <f t="shared" si="0"/>
        <v>4.260635756409068</v>
      </c>
      <c r="T12" s="2">
        <v>16</v>
      </c>
      <c r="U12" s="2">
        <v>2.088</v>
      </c>
      <c r="V12" s="2">
        <f>CONVERT(U12,"um","mm")</f>
        <v>0.002088</v>
      </c>
      <c r="W12" s="2">
        <f t="shared" si="2"/>
        <v>8.903662572754289</v>
      </c>
    </row>
    <row r="13" spans="1:23" ht="8.25">
      <c r="A13" s="11">
        <v>0.49</v>
      </c>
      <c r="B13" s="12">
        <v>1100</v>
      </c>
      <c r="C13" s="7">
        <v>0.73</v>
      </c>
      <c r="D13" s="7">
        <v>99.3</v>
      </c>
      <c r="E13" s="7">
        <v>6.12</v>
      </c>
      <c r="F13" s="7"/>
      <c r="G13" s="7">
        <f>CONVERT(A13,"um","mm")</f>
        <v>0.00049</v>
      </c>
      <c r="H13" s="7">
        <f t="shared" si="1"/>
        <v>10.994930630321603</v>
      </c>
      <c r="I13" s="7">
        <v>99.3</v>
      </c>
      <c r="J13" s="7">
        <v>11</v>
      </c>
      <c r="K13" s="8">
        <v>6.12</v>
      </c>
      <c r="O13" s="2" t="s">
        <v>12</v>
      </c>
      <c r="P13" s="2">
        <v>19.89</v>
      </c>
      <c r="Q13" s="2">
        <f>CONVERT(P13,"um","mm")</f>
        <v>0.01989</v>
      </c>
      <c r="R13" s="2">
        <f t="shared" si="0"/>
        <v>5.6518129136030675</v>
      </c>
      <c r="T13" s="2">
        <v>25</v>
      </c>
      <c r="U13" s="2">
        <v>3.787</v>
      </c>
      <c r="V13" s="2">
        <f>CONVERT(U13,"um","mm")</f>
        <v>0.003787</v>
      </c>
      <c r="W13" s="2">
        <f t="shared" si="2"/>
        <v>8.044728863439754</v>
      </c>
    </row>
    <row r="14" spans="1:23" ht="8.25">
      <c r="A14" s="11">
        <v>0.98</v>
      </c>
      <c r="B14" s="12">
        <v>1000</v>
      </c>
      <c r="C14" s="7">
        <v>6.85</v>
      </c>
      <c r="D14" s="7">
        <v>93.2</v>
      </c>
      <c r="E14" s="7">
        <v>8.26</v>
      </c>
      <c r="F14" s="7"/>
      <c r="G14" s="7">
        <f>CONVERT(A14,"um","mm")</f>
        <v>0.00098</v>
      </c>
      <c r="H14" s="7">
        <f t="shared" si="1"/>
        <v>9.994930630321603</v>
      </c>
      <c r="I14" s="7">
        <v>93.2</v>
      </c>
      <c r="J14" s="7">
        <v>10</v>
      </c>
      <c r="K14" s="8">
        <v>8.26</v>
      </c>
      <c r="O14" s="2" t="s">
        <v>30</v>
      </c>
      <c r="P14" s="2">
        <v>4.128</v>
      </c>
      <c r="Q14" s="2">
        <f>CONVERT(P14,"um","mm")</f>
        <v>0.004128</v>
      </c>
      <c r="R14" s="2">
        <f t="shared" si="0"/>
        <v>7.92034131390092</v>
      </c>
      <c r="T14" s="2">
        <v>50</v>
      </c>
      <c r="U14" s="2">
        <v>19.89</v>
      </c>
      <c r="V14" s="2">
        <f>CONVERT(U14,"um","mm")</f>
        <v>0.01989</v>
      </c>
      <c r="W14" s="2">
        <f t="shared" si="2"/>
        <v>5.6518129136030675</v>
      </c>
    </row>
    <row r="15" spans="1:23" ht="8.25">
      <c r="A15" s="11">
        <v>1.95</v>
      </c>
      <c r="B15" s="12">
        <v>900</v>
      </c>
      <c r="C15" s="7">
        <v>15.1</v>
      </c>
      <c r="D15" s="7">
        <v>84.9</v>
      </c>
      <c r="E15" s="7">
        <v>10.4</v>
      </c>
      <c r="F15" s="7"/>
      <c r="G15" s="7">
        <f>CONVERT(A15,"um","mm")</f>
        <v>0.00195</v>
      </c>
      <c r="H15" s="7">
        <f t="shared" si="1"/>
        <v>9.002310160687202</v>
      </c>
      <c r="I15" s="7">
        <v>84.9</v>
      </c>
      <c r="J15" s="7">
        <v>9</v>
      </c>
      <c r="K15" s="8">
        <v>10.4</v>
      </c>
      <c r="O15" s="2" t="s">
        <v>13</v>
      </c>
      <c r="P15" s="2">
        <v>2.623</v>
      </c>
      <c r="Q15" s="2">
        <f>CONVERT(P15,"um","mm")</f>
        <v>0.0026230000000000003</v>
      </c>
      <c r="R15" s="2">
        <f t="shared" si="0"/>
        <v>8.57456647705919</v>
      </c>
      <c r="T15" s="2">
        <v>75</v>
      </c>
      <c r="U15" s="2">
        <v>72.26</v>
      </c>
      <c r="V15" s="2">
        <f>CONVERT(U15,"um","mm")</f>
        <v>0.07226</v>
      </c>
      <c r="W15" s="2">
        <f t="shared" si="2"/>
        <v>3.7906589350043682</v>
      </c>
    </row>
    <row r="16" spans="1:23" ht="8.25">
      <c r="A16" s="11">
        <v>3.9</v>
      </c>
      <c r="B16" s="12">
        <v>800</v>
      </c>
      <c r="C16" s="7">
        <v>25.5</v>
      </c>
      <c r="D16" s="7">
        <v>74.5</v>
      </c>
      <c r="E16" s="7">
        <v>11.8</v>
      </c>
      <c r="F16" s="7"/>
      <c r="G16" s="7">
        <f>CONVERT(A16,"um","mm")</f>
        <v>0.0039</v>
      </c>
      <c r="H16" s="7">
        <f t="shared" si="1"/>
        <v>8.002310160687202</v>
      </c>
      <c r="I16" s="7">
        <v>74.5</v>
      </c>
      <c r="J16" s="7">
        <v>8</v>
      </c>
      <c r="K16" s="8">
        <v>11.8</v>
      </c>
      <c r="O16" s="2" t="s">
        <v>14</v>
      </c>
      <c r="P16" s="2">
        <v>80.07</v>
      </c>
      <c r="Q16" s="2">
        <f>CONVERT(P16,"um","mm")</f>
        <v>0.08006999999999999</v>
      </c>
      <c r="R16" s="2">
        <f t="shared" si="0"/>
        <v>3.6425943835736896</v>
      </c>
      <c r="T16" s="2">
        <v>84</v>
      </c>
      <c r="U16" s="2">
        <v>96.06</v>
      </c>
      <c r="V16" s="2">
        <f>CONVERT(U16,"um","mm")</f>
        <v>0.09606</v>
      </c>
      <c r="W16" s="2">
        <f t="shared" si="2"/>
        <v>3.3799203811993985</v>
      </c>
    </row>
    <row r="17" spans="1:23" ht="8.25">
      <c r="A17" s="11">
        <v>7.8</v>
      </c>
      <c r="B17" s="12">
        <v>700</v>
      </c>
      <c r="C17" s="7">
        <v>37.3</v>
      </c>
      <c r="D17" s="7">
        <v>62.7</v>
      </c>
      <c r="E17" s="7">
        <v>9.56</v>
      </c>
      <c r="F17" s="7"/>
      <c r="G17" s="7">
        <f>CONVERT(A17,"um","mm")</f>
        <v>0.0078</v>
      </c>
      <c r="H17" s="7">
        <f t="shared" si="1"/>
        <v>7.002310160687201</v>
      </c>
      <c r="I17" s="7">
        <v>62.7</v>
      </c>
      <c r="J17" s="7">
        <v>7</v>
      </c>
      <c r="K17" s="8">
        <v>9.56</v>
      </c>
      <c r="O17" s="2" t="s">
        <v>15</v>
      </c>
      <c r="P17" s="2">
        <v>81.05</v>
      </c>
      <c r="T17" s="2">
        <v>90</v>
      </c>
      <c r="U17" s="2">
        <v>123.8</v>
      </c>
      <c r="V17" s="2">
        <f>CONVERT(U17,"um","mm")</f>
        <v>0.1238</v>
      </c>
      <c r="W17" s="2">
        <f t="shared" si="2"/>
        <v>3.0139167803351854</v>
      </c>
    </row>
    <row r="18" spans="1:23" ht="8.25">
      <c r="A18" s="11">
        <v>15.6</v>
      </c>
      <c r="B18" s="12">
        <v>600</v>
      </c>
      <c r="C18" s="7">
        <v>46.9</v>
      </c>
      <c r="D18" s="7">
        <v>53.1</v>
      </c>
      <c r="E18" s="7">
        <v>8.76</v>
      </c>
      <c r="F18" s="7"/>
      <c r="G18" s="7">
        <f>CONVERT(A18,"um","mm")</f>
        <v>0.0156</v>
      </c>
      <c r="H18" s="7">
        <f t="shared" si="1"/>
        <v>6.002310160687201</v>
      </c>
      <c r="I18" s="7">
        <v>53.1</v>
      </c>
      <c r="J18" s="7">
        <v>6</v>
      </c>
      <c r="K18" s="8">
        <v>8.76</v>
      </c>
      <c r="O18" s="2" t="s">
        <v>16</v>
      </c>
      <c r="P18" s="2">
        <v>6570</v>
      </c>
      <c r="T18" s="2">
        <v>95</v>
      </c>
      <c r="U18" s="2">
        <v>188.6</v>
      </c>
      <c r="V18" s="2">
        <f>CONVERT(U18,"um","mm")</f>
        <v>0.1886</v>
      </c>
      <c r="W18" s="2">
        <f t="shared" si="2"/>
        <v>2.4065984188743528</v>
      </c>
    </row>
    <row r="19" spans="1:16" ht="8.25">
      <c r="A19" s="11">
        <v>31.2</v>
      </c>
      <c r="B19" s="12">
        <v>500</v>
      </c>
      <c r="C19" s="7">
        <v>55.7</v>
      </c>
      <c r="D19" s="7">
        <v>44.3</v>
      </c>
      <c r="E19" s="7">
        <v>2.72</v>
      </c>
      <c r="F19" s="7"/>
      <c r="G19" s="7">
        <f>CONVERT(A19,"um","mm")</f>
        <v>0.0312</v>
      </c>
      <c r="H19" s="7">
        <f t="shared" si="1"/>
        <v>5.002310160687201</v>
      </c>
      <c r="I19" s="7">
        <v>44.3</v>
      </c>
      <c r="J19" s="7">
        <v>5</v>
      </c>
      <c r="K19" s="8">
        <f>SUM(E19+E20+E21+E22)</f>
        <v>14.79</v>
      </c>
      <c r="O19" s="2" t="s">
        <v>17</v>
      </c>
      <c r="P19" s="2">
        <v>155.4</v>
      </c>
    </row>
    <row r="20" spans="1:31" ht="8.25">
      <c r="A20" s="11">
        <v>37.2</v>
      </c>
      <c r="B20" s="12">
        <v>400</v>
      </c>
      <c r="C20" s="7">
        <v>58.4</v>
      </c>
      <c r="D20" s="7">
        <v>41.6</v>
      </c>
      <c r="E20" s="7">
        <v>3.26</v>
      </c>
      <c r="F20" s="7"/>
      <c r="G20" s="7">
        <f>CONVERT(A20,"um","mm")</f>
        <v>0.0372</v>
      </c>
      <c r="H20" s="7">
        <f t="shared" si="1"/>
        <v>4.748553568441418</v>
      </c>
      <c r="I20" s="7">
        <v>41.6</v>
      </c>
      <c r="J20" s="7">
        <v>4</v>
      </c>
      <c r="K20" s="8">
        <f>SUM(E23+E24+E25+E26)</f>
        <v>19.71</v>
      </c>
      <c r="O20" s="2" t="s">
        <v>31</v>
      </c>
      <c r="P20" s="2">
        <v>3.348</v>
      </c>
      <c r="U20" s="2">
        <v>5</v>
      </c>
      <c r="V20" s="2">
        <v>10</v>
      </c>
      <c r="W20" s="2">
        <v>16</v>
      </c>
      <c r="X20" s="2">
        <v>25</v>
      </c>
      <c r="Y20" s="2">
        <v>50</v>
      </c>
      <c r="Z20" s="2">
        <v>75</v>
      </c>
      <c r="AA20" s="2">
        <v>84</v>
      </c>
      <c r="AB20" s="2">
        <v>90</v>
      </c>
      <c r="AC20" s="2">
        <v>95</v>
      </c>
      <c r="AD20" s="2" t="s">
        <v>45</v>
      </c>
      <c r="AE20" s="2" t="s">
        <v>46</v>
      </c>
    </row>
    <row r="21" spans="1:30" ht="8.25">
      <c r="A21" s="11">
        <v>44.2</v>
      </c>
      <c r="B21" s="12">
        <v>325</v>
      </c>
      <c r="C21" s="7">
        <v>61.6</v>
      </c>
      <c r="D21" s="7">
        <v>38.4</v>
      </c>
      <c r="E21" s="7">
        <v>4.02</v>
      </c>
      <c r="F21" s="7"/>
      <c r="G21" s="7">
        <f>CONVERT(A21,"um","mm")</f>
        <v>0.0442</v>
      </c>
      <c r="H21" s="7">
        <f t="shared" si="1"/>
        <v>4.499809820158018</v>
      </c>
      <c r="I21" s="7">
        <v>38.4</v>
      </c>
      <c r="J21" s="7">
        <v>3</v>
      </c>
      <c r="K21" s="8">
        <f>SUM(E27+E28+E29+E30)</f>
        <v>6.67</v>
      </c>
      <c r="O21" s="2" t="s">
        <v>32</v>
      </c>
      <c r="P21" s="2">
        <v>14.6</v>
      </c>
      <c r="U21" s="2">
        <v>0.000829</v>
      </c>
      <c r="V21" s="2">
        <v>0.001285</v>
      </c>
      <c r="W21" s="2">
        <v>0.002088</v>
      </c>
      <c r="X21" s="2">
        <v>0.003787</v>
      </c>
      <c r="Y21" s="2">
        <v>0.01989</v>
      </c>
      <c r="Z21" s="2">
        <v>0.07226</v>
      </c>
      <c r="AA21" s="2">
        <v>0.09606</v>
      </c>
      <c r="AB21" s="2">
        <v>0.1238</v>
      </c>
      <c r="AC21" s="2">
        <v>0.1886</v>
      </c>
      <c r="AD21" s="2">
        <f>((W21+AA21)/2)</f>
        <v>0.049074000000000007</v>
      </c>
    </row>
    <row r="22" spans="1:31" ht="8.25">
      <c r="A22" s="11">
        <v>52.6</v>
      </c>
      <c r="B22" s="12">
        <v>270</v>
      </c>
      <c r="C22" s="7">
        <v>65.7</v>
      </c>
      <c r="D22" s="7">
        <v>34.3</v>
      </c>
      <c r="E22" s="7">
        <v>4.79</v>
      </c>
      <c r="F22" s="7"/>
      <c r="G22" s="7">
        <f>CONVERT(A22,"um","mm")</f>
        <v>0.0526</v>
      </c>
      <c r="H22" s="7">
        <f t="shared" si="1"/>
        <v>4.2487933902571475</v>
      </c>
      <c r="I22" s="7">
        <v>34.3</v>
      </c>
      <c r="J22" s="7">
        <v>2</v>
      </c>
      <c r="K22" s="8">
        <f>SUM(E31+E32+E33+E34)</f>
        <v>2.56</v>
      </c>
      <c r="U22" s="2">
        <v>10.236340277828424</v>
      </c>
      <c r="V22" s="2">
        <v>9.604015925242933</v>
      </c>
      <c r="W22" s="2">
        <v>8.903662572754289</v>
      </c>
      <c r="X22" s="2">
        <v>8.044728863439754</v>
      </c>
      <c r="Y22" s="2">
        <v>5.6518129136030675</v>
      </c>
      <c r="Z22" s="2">
        <v>3.7906589350043682</v>
      </c>
      <c r="AA22" s="2">
        <v>3.3799203811993985</v>
      </c>
      <c r="AB22" s="2">
        <v>3.0139167803351854</v>
      </c>
      <c r="AC22" s="2">
        <v>2.4065984188743528</v>
      </c>
      <c r="AD22" s="2">
        <f>((W22+AA22)/2)</f>
        <v>6.141791476976843</v>
      </c>
      <c r="AE22" s="2">
        <f>((X22-AB22)/2)</f>
        <v>2.5154060415522848</v>
      </c>
    </row>
    <row r="23" spans="1:11" ht="8.25">
      <c r="A23" s="11">
        <v>62.5</v>
      </c>
      <c r="B23" s="12">
        <v>230</v>
      </c>
      <c r="C23" s="7">
        <v>70.5</v>
      </c>
      <c r="D23" s="7">
        <v>29.5</v>
      </c>
      <c r="E23" s="7">
        <v>5.33</v>
      </c>
      <c r="F23" s="7"/>
      <c r="G23" s="7">
        <f>CONVERT(A23,"um","mm")</f>
        <v>0.0625</v>
      </c>
      <c r="H23" s="7">
        <f t="shared" si="1"/>
        <v>4</v>
      </c>
      <c r="I23" s="7">
        <v>29.5</v>
      </c>
      <c r="J23" s="7">
        <v>1</v>
      </c>
      <c r="K23" s="8">
        <f>SUM(E35+E36+E37+E38)</f>
        <v>0.6048000000000001</v>
      </c>
    </row>
    <row r="24" spans="1:17" ht="8.25">
      <c r="A24" s="11">
        <v>74</v>
      </c>
      <c r="B24" s="12">
        <v>200</v>
      </c>
      <c r="C24" s="7">
        <v>75.8</v>
      </c>
      <c r="D24" s="7">
        <v>24.2</v>
      </c>
      <c r="E24" s="7">
        <v>5.59</v>
      </c>
      <c r="F24" s="7"/>
      <c r="G24" s="7">
        <f>CONVERT(A24,"um","mm")</f>
        <v>0.074</v>
      </c>
      <c r="H24" s="7">
        <f t="shared" si="1"/>
        <v>3.7563309190331378</v>
      </c>
      <c r="I24" s="7">
        <v>24.2</v>
      </c>
      <c r="J24" s="7">
        <v>0</v>
      </c>
      <c r="K24" s="8">
        <f>SUM(E39+E40+E41+E42)</f>
        <v>0</v>
      </c>
      <c r="O24" s="2" t="s">
        <v>42</v>
      </c>
      <c r="P24" s="2" t="s">
        <v>43</v>
      </c>
      <c r="Q24" s="2" t="s">
        <v>44</v>
      </c>
    </row>
    <row r="25" spans="1:17" ht="8.25">
      <c r="A25" s="11">
        <v>88</v>
      </c>
      <c r="B25" s="12">
        <v>170</v>
      </c>
      <c r="C25" s="7">
        <v>81.4</v>
      </c>
      <c r="D25" s="7">
        <v>18.6</v>
      </c>
      <c r="E25" s="7">
        <v>5.04</v>
      </c>
      <c r="F25" s="7"/>
      <c r="G25" s="7">
        <f>CONVERT(A25,"um","mm")</f>
        <v>0.088</v>
      </c>
      <c r="H25" s="7">
        <f t="shared" si="1"/>
        <v>3.50635266602479</v>
      </c>
      <c r="I25" s="7">
        <v>18.6</v>
      </c>
      <c r="J25" s="7">
        <v>-1</v>
      </c>
      <c r="K25" s="8">
        <f>SUM(E43+E44)</f>
        <v>0</v>
      </c>
      <c r="O25" s="2">
        <f>SUM(K25+K24+K23+K22+K21+K20)</f>
        <v>29.544800000000002</v>
      </c>
      <c r="P25" s="2">
        <f>SUM(K19+K18+K17+K16)</f>
        <v>44.91</v>
      </c>
      <c r="Q25" s="2">
        <f>SUM(K15+K14+K13+K12+K11+K10)</f>
        <v>25.51</v>
      </c>
    </row>
    <row r="26" spans="1:11" ht="8.25">
      <c r="A26" s="11">
        <v>105</v>
      </c>
      <c r="B26" s="12">
        <v>140</v>
      </c>
      <c r="C26" s="7">
        <v>86.4</v>
      </c>
      <c r="D26" s="7">
        <v>13.6</v>
      </c>
      <c r="E26" s="7">
        <v>3.75</v>
      </c>
      <c r="F26" s="7"/>
      <c r="G26" s="7">
        <f>CONVERT(A26,"um","mm")</f>
        <v>0.105</v>
      </c>
      <c r="H26" s="7">
        <f t="shared" si="1"/>
        <v>3.2515387669959646</v>
      </c>
      <c r="I26" s="7">
        <v>13.6</v>
      </c>
      <c r="J26" s="7"/>
      <c r="K26" s="8"/>
    </row>
    <row r="27" spans="1:11" ht="8.25">
      <c r="A27" s="11">
        <v>125</v>
      </c>
      <c r="B27" s="12">
        <v>120</v>
      </c>
      <c r="C27" s="7">
        <v>90.2</v>
      </c>
      <c r="D27" s="7">
        <v>9.84</v>
      </c>
      <c r="E27" s="7">
        <v>2.56</v>
      </c>
      <c r="F27" s="7"/>
      <c r="G27" s="7">
        <f>CONVERT(A27,"um","mm")</f>
        <v>0.125</v>
      </c>
      <c r="H27" s="7">
        <f t="shared" si="1"/>
        <v>3</v>
      </c>
      <c r="I27" s="7">
        <v>9.84</v>
      </c>
      <c r="J27" s="7"/>
      <c r="K27" s="8"/>
    </row>
    <row r="28" spans="1:11" ht="8.25">
      <c r="A28" s="11">
        <v>149</v>
      </c>
      <c r="B28" s="12">
        <v>100</v>
      </c>
      <c r="C28" s="7">
        <v>92.7</v>
      </c>
      <c r="D28" s="7">
        <v>7.28</v>
      </c>
      <c r="E28" s="7">
        <v>1.76</v>
      </c>
      <c r="F28" s="7"/>
      <c r="G28" s="7">
        <f>CONVERT(A28,"um","mm")</f>
        <v>0.149</v>
      </c>
      <c r="H28" s="7">
        <f t="shared" si="1"/>
        <v>2.746615764199926</v>
      </c>
      <c r="I28" s="7">
        <v>7.28</v>
      </c>
      <c r="J28" s="7"/>
      <c r="K28" s="8"/>
    </row>
    <row r="29" spans="1:11" ht="8.25">
      <c r="A29" s="11">
        <v>177</v>
      </c>
      <c r="B29" s="12">
        <v>80</v>
      </c>
      <c r="C29" s="7">
        <v>94.5</v>
      </c>
      <c r="D29" s="7">
        <v>5.52</v>
      </c>
      <c r="E29" s="7">
        <v>1.34</v>
      </c>
      <c r="F29" s="7"/>
      <c r="G29" s="7">
        <f>CONVERT(A29,"um","mm")</f>
        <v>0.177</v>
      </c>
      <c r="H29" s="7">
        <f t="shared" si="1"/>
        <v>2.49817873457909</v>
      </c>
      <c r="I29" s="7">
        <v>5.52</v>
      </c>
      <c r="J29" s="7"/>
      <c r="K29" s="8"/>
    </row>
    <row r="30" spans="1:11" ht="8.25">
      <c r="A30" s="11">
        <v>210</v>
      </c>
      <c r="B30" s="12">
        <v>70</v>
      </c>
      <c r="C30" s="7">
        <v>95.8</v>
      </c>
      <c r="D30" s="7">
        <v>4.18</v>
      </c>
      <c r="E30" s="7">
        <v>1.01</v>
      </c>
      <c r="F30" s="7"/>
      <c r="G30" s="7">
        <f>CONVERT(A30,"um","mm")</f>
        <v>0.21</v>
      </c>
      <c r="H30" s="7">
        <f t="shared" si="1"/>
        <v>2.2515387669959646</v>
      </c>
      <c r="I30" s="7">
        <v>4.18</v>
      </c>
      <c r="J30" s="7"/>
      <c r="K30" s="8"/>
    </row>
    <row r="31" spans="1:11" ht="8.25">
      <c r="A31" s="11">
        <v>250</v>
      </c>
      <c r="B31" s="12">
        <v>60</v>
      </c>
      <c r="C31" s="7">
        <v>96.8</v>
      </c>
      <c r="D31" s="7">
        <v>3.17</v>
      </c>
      <c r="E31" s="7">
        <v>0.69</v>
      </c>
      <c r="F31" s="7"/>
      <c r="G31" s="7">
        <f>CONVERT(A31,"um","mm")</f>
        <v>0.25</v>
      </c>
      <c r="H31" s="7">
        <f t="shared" si="1"/>
        <v>2</v>
      </c>
      <c r="I31" s="7">
        <v>3.17</v>
      </c>
      <c r="J31" s="7"/>
      <c r="K31" s="8"/>
    </row>
    <row r="32" spans="1:11" ht="8.25">
      <c r="A32" s="11">
        <v>297</v>
      </c>
      <c r="B32" s="12">
        <v>50</v>
      </c>
      <c r="C32" s="7">
        <v>97.5</v>
      </c>
      <c r="D32" s="7">
        <v>2.48</v>
      </c>
      <c r="E32" s="7">
        <v>0.59</v>
      </c>
      <c r="F32" s="7"/>
      <c r="G32" s="7">
        <f>CONVERT(A32,"um","mm")</f>
        <v>0.297</v>
      </c>
      <c r="H32" s="7">
        <f t="shared" si="1"/>
        <v>1.7514651638613215</v>
      </c>
      <c r="I32" s="7">
        <v>2.48</v>
      </c>
      <c r="J32" s="7"/>
      <c r="K32" s="8"/>
    </row>
    <row r="33" spans="1:11" ht="8.25">
      <c r="A33" s="11">
        <v>354</v>
      </c>
      <c r="B33" s="12">
        <v>45</v>
      </c>
      <c r="C33" s="7">
        <v>98.1</v>
      </c>
      <c r="D33" s="7">
        <v>1.89</v>
      </c>
      <c r="E33" s="7">
        <v>0.62</v>
      </c>
      <c r="F33" s="7"/>
      <c r="G33" s="7">
        <f>CONVERT(A33,"um","mm")</f>
        <v>0.354</v>
      </c>
      <c r="H33" s="7">
        <f t="shared" si="1"/>
        <v>1.4981787345790896</v>
      </c>
      <c r="I33" s="7">
        <v>1.89</v>
      </c>
      <c r="J33" s="7"/>
      <c r="K33" s="8"/>
    </row>
    <row r="34" spans="1:11" ht="8.25">
      <c r="A34" s="11">
        <v>420</v>
      </c>
      <c r="B34" s="12">
        <v>40</v>
      </c>
      <c r="C34" s="7">
        <v>98.7</v>
      </c>
      <c r="D34" s="7">
        <v>1.27</v>
      </c>
      <c r="E34" s="7">
        <v>0.66</v>
      </c>
      <c r="F34" s="7"/>
      <c r="G34" s="7">
        <f>CONVERT(A34,"um","mm")</f>
        <v>0.42</v>
      </c>
      <c r="H34" s="7">
        <f t="shared" si="1"/>
        <v>1.2515387669959643</v>
      </c>
      <c r="I34" s="7">
        <v>1.27</v>
      </c>
      <c r="J34" s="7"/>
      <c r="K34" s="8"/>
    </row>
    <row r="35" spans="1:11" ht="8.25">
      <c r="A35" s="11">
        <v>500</v>
      </c>
      <c r="B35" s="12">
        <v>35</v>
      </c>
      <c r="C35" s="7">
        <v>99.4</v>
      </c>
      <c r="D35" s="7">
        <v>0.61</v>
      </c>
      <c r="E35" s="7">
        <v>0.46</v>
      </c>
      <c r="F35" s="7"/>
      <c r="G35" s="7">
        <f>CONVERT(A35,"um","mm")</f>
        <v>0.5</v>
      </c>
      <c r="H35" s="7">
        <f t="shared" si="1"/>
        <v>1</v>
      </c>
      <c r="I35" s="7">
        <v>0.61</v>
      </c>
      <c r="J35" s="7"/>
      <c r="K35" s="8"/>
    </row>
    <row r="36" spans="1:11" ht="8.25">
      <c r="A36" s="11">
        <v>590</v>
      </c>
      <c r="B36" s="12">
        <v>30</v>
      </c>
      <c r="C36" s="7">
        <v>99.9</v>
      </c>
      <c r="D36" s="7">
        <v>0.15</v>
      </c>
      <c r="E36" s="7">
        <v>0.14</v>
      </c>
      <c r="F36" s="7"/>
      <c r="G36" s="7">
        <f>CONVERT(A36,"um","mm")</f>
        <v>0.59</v>
      </c>
      <c r="H36" s="7">
        <f t="shared" si="1"/>
        <v>0.7612131404128836</v>
      </c>
      <c r="I36" s="7">
        <v>0.15</v>
      </c>
      <c r="J36" s="7"/>
      <c r="K36" s="8"/>
    </row>
    <row r="37" spans="1:11" ht="8.25">
      <c r="A37" s="11">
        <v>710</v>
      </c>
      <c r="B37" s="12">
        <v>25</v>
      </c>
      <c r="C37" s="7">
        <v>99.995</v>
      </c>
      <c r="D37" s="7">
        <v>0.0048</v>
      </c>
      <c r="E37" s="7">
        <v>0.0048</v>
      </c>
      <c r="F37" s="7"/>
      <c r="G37" s="7">
        <f>CONVERT(A37,"um","mm")</f>
        <v>0.71</v>
      </c>
      <c r="H37" s="7">
        <f t="shared" si="1"/>
        <v>0.49410907027004275</v>
      </c>
      <c r="I37" s="7">
        <v>0.0048</v>
      </c>
      <c r="J37" s="7"/>
      <c r="K37" s="8"/>
    </row>
    <row r="38" spans="1:11" ht="8.25">
      <c r="A38" s="11">
        <v>840</v>
      </c>
      <c r="B38" s="12">
        <v>20</v>
      </c>
      <c r="C38" s="7">
        <v>100</v>
      </c>
      <c r="D38" s="7">
        <v>0</v>
      </c>
      <c r="E38" s="7">
        <v>0</v>
      </c>
      <c r="F38" s="7"/>
      <c r="G38" s="7">
        <f>CONVERT(A38,"um","mm")</f>
        <v>0.84</v>
      </c>
      <c r="H38" s="7">
        <f t="shared" si="1"/>
        <v>0.2515387669959645</v>
      </c>
      <c r="I38" s="7">
        <v>0</v>
      </c>
      <c r="J38" s="7"/>
      <c r="K38" s="8"/>
    </row>
    <row r="39" spans="1:11" ht="8.25">
      <c r="A39" s="11">
        <v>1000</v>
      </c>
      <c r="B39" s="12">
        <v>18</v>
      </c>
      <c r="C39" s="7">
        <v>100</v>
      </c>
      <c r="D39" s="7">
        <v>0</v>
      </c>
      <c r="E39" s="7">
        <v>0</v>
      </c>
      <c r="F39" s="7"/>
      <c r="G39" s="7">
        <f>CONVERT(A39,"um","mm")</f>
        <v>1</v>
      </c>
      <c r="H39" s="7">
        <f t="shared" si="1"/>
        <v>0</v>
      </c>
      <c r="I39" s="7">
        <v>0</v>
      </c>
      <c r="J39" s="7"/>
      <c r="K39" s="8"/>
    </row>
    <row r="40" spans="1:11" ht="8.25">
      <c r="A40" s="11">
        <v>1190</v>
      </c>
      <c r="B40" s="12">
        <v>16</v>
      </c>
      <c r="C40" s="7">
        <v>100</v>
      </c>
      <c r="D40" s="7">
        <v>0</v>
      </c>
      <c r="E40" s="7">
        <v>0</v>
      </c>
      <c r="F40" s="7"/>
      <c r="G40" s="7">
        <f>CONVERT(A40,"um","mm")</f>
        <v>1.19</v>
      </c>
      <c r="H40" s="7">
        <f t="shared" si="1"/>
        <v>-0.2509615735332188</v>
      </c>
      <c r="I40" s="7">
        <v>0</v>
      </c>
      <c r="J40" s="7"/>
      <c r="K40" s="8"/>
    </row>
    <row r="41" spans="1:11" ht="8.25">
      <c r="A41" s="11">
        <v>1410</v>
      </c>
      <c r="B41" s="12">
        <v>14</v>
      </c>
      <c r="C41" s="7">
        <v>100</v>
      </c>
      <c r="D41" s="7">
        <v>0</v>
      </c>
      <c r="E41" s="7">
        <v>0</v>
      </c>
      <c r="F41" s="7"/>
      <c r="G41" s="7">
        <f>CONVERT(A41,"um","mm")</f>
        <v>1.41</v>
      </c>
      <c r="H41" s="7">
        <f t="shared" si="1"/>
        <v>-0.4956951626240688</v>
      </c>
      <c r="I41" s="7">
        <v>0</v>
      </c>
      <c r="J41" s="7"/>
      <c r="K41" s="8"/>
    </row>
    <row r="42" spans="1:11" ht="8.25">
      <c r="A42" s="11">
        <v>1680</v>
      </c>
      <c r="B42" s="12">
        <v>12</v>
      </c>
      <c r="C42" s="7">
        <v>100</v>
      </c>
      <c r="D42" s="7">
        <v>0</v>
      </c>
      <c r="E42" s="7">
        <v>0</v>
      </c>
      <c r="F42" s="7"/>
      <c r="G42" s="7">
        <f>CONVERT(A42,"um","mm")</f>
        <v>1.68</v>
      </c>
      <c r="H42" s="7">
        <f t="shared" si="1"/>
        <v>-0.7484612330040356</v>
      </c>
      <c r="I42" s="7">
        <v>0</v>
      </c>
      <c r="J42" s="7"/>
      <c r="K42" s="8"/>
    </row>
    <row r="43" spans="1:11" ht="8.25">
      <c r="A43" s="11">
        <v>2000</v>
      </c>
      <c r="B43" s="12">
        <v>10</v>
      </c>
      <c r="C43" s="7">
        <v>100</v>
      </c>
      <c r="D43" s="7">
        <v>0</v>
      </c>
      <c r="E43" s="7">
        <v>0</v>
      </c>
      <c r="F43" s="7"/>
      <c r="G43" s="7">
        <f>CONVERT(A43,"um","mm")</f>
        <v>2</v>
      </c>
      <c r="H43" s="7">
        <f t="shared" si="1"/>
        <v>-1</v>
      </c>
      <c r="I43" s="7">
        <v>0</v>
      </c>
      <c r="J43" s="7"/>
      <c r="K43" s="8"/>
    </row>
    <row r="44" spans="1:11" ht="9" thickBot="1">
      <c r="A44" s="13"/>
      <c r="B44" s="14"/>
      <c r="C44" s="9">
        <v>100</v>
      </c>
      <c r="D44" s="9">
        <v>0</v>
      </c>
      <c r="E44" s="9"/>
      <c r="F44" s="9"/>
      <c r="G44" s="9">
        <f>CONVERT(A44,"um","mm")</f>
        <v>0</v>
      </c>
      <c r="H44" s="9" t="e">
        <f t="shared" si="1"/>
        <v>#NUM!</v>
      </c>
      <c r="I44" s="9"/>
      <c r="J44" s="9"/>
      <c r="K44" s="10"/>
    </row>
    <row r="45" ht="9" thickTop="1"/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J1">
      <selection activeCell="O25" sqref="O25:Q25"/>
    </sheetView>
  </sheetViews>
  <sheetFormatPr defaultColWidth="9.140625" defaultRowHeight="12.75"/>
  <cols>
    <col min="1" max="1" width="8.00390625" style="2" bestFit="1" customWidth="1"/>
    <col min="2" max="2" width="8.8515625" style="2" bestFit="1" customWidth="1"/>
    <col min="3" max="4" width="9.28125" style="2" bestFit="1" customWidth="1"/>
    <col min="5" max="5" width="10.57421875" style="2" bestFit="1" customWidth="1"/>
    <col min="6" max="6" width="0.85546875" style="2" customWidth="1"/>
    <col min="7" max="8" width="5.00390625" style="2" bestFit="1" customWidth="1"/>
    <col min="9" max="9" width="5.28125" style="2" bestFit="1" customWidth="1"/>
    <col min="10" max="10" width="4.57421875" style="2" bestFit="1" customWidth="1"/>
    <col min="11" max="11" width="6.28125" style="2" bestFit="1" customWidth="1"/>
    <col min="12" max="14" width="0.85546875" style="2" customWidth="1"/>
    <col min="15" max="15" width="11.57421875" style="2" bestFit="1" customWidth="1"/>
    <col min="16" max="16" width="6.28125" style="2" bestFit="1" customWidth="1"/>
    <col min="17" max="17" width="5.00390625" style="2" bestFit="1" customWidth="1"/>
    <col min="18" max="18" width="4.8515625" style="2" bestFit="1" customWidth="1"/>
    <col min="19" max="19" width="0.85546875" style="2" customWidth="1"/>
    <col min="20" max="20" width="4.8515625" style="2" bestFit="1" customWidth="1"/>
    <col min="21" max="21" width="5.57421875" style="2" bestFit="1" customWidth="1"/>
    <col min="22" max="22" width="5.00390625" style="2" bestFit="1" customWidth="1"/>
    <col min="23" max="23" width="4.8515625" style="2" bestFit="1" customWidth="1"/>
    <col min="24" max="25" width="4.7109375" style="2" bestFit="1" customWidth="1"/>
    <col min="26" max="26" width="4.57421875" style="2" bestFit="1" customWidth="1"/>
    <col min="27" max="28" width="4.8515625" style="2" bestFit="1" customWidth="1"/>
    <col min="29" max="29" width="4.7109375" style="2" bestFit="1" customWidth="1"/>
    <col min="30" max="30" width="7.00390625" style="2" bestFit="1" customWidth="1"/>
    <col min="31" max="31" width="11.140625" style="2" bestFit="1" customWidth="1"/>
    <col min="32" max="16384" width="9.140625" style="2" customWidth="1"/>
  </cols>
  <sheetData>
    <row r="1" spans="1:2" ht="8.25">
      <c r="A1" s="2" t="s">
        <v>0</v>
      </c>
      <c r="B1" s="2">
        <v>37362.46111111111</v>
      </c>
    </row>
    <row r="2" spans="1:5" ht="8.25">
      <c r="A2" s="2" t="s">
        <v>1</v>
      </c>
      <c r="B2" s="2" t="s">
        <v>125</v>
      </c>
      <c r="C2" s="2" t="s">
        <v>36</v>
      </c>
      <c r="D2" s="2" t="s">
        <v>37</v>
      </c>
      <c r="E2" s="2" t="s">
        <v>38</v>
      </c>
    </row>
    <row r="3" spans="1:6" ht="8.25">
      <c r="A3" s="2" t="s">
        <v>3</v>
      </c>
      <c r="B3" s="2" t="s">
        <v>126</v>
      </c>
      <c r="C3" s="2">
        <f>AVERAGE(E3:F3)</f>
        <v>15.541666666666666</v>
      </c>
      <c r="D3" s="2">
        <f>CONVERT(C3,"ft","m")</f>
        <v>4.7371</v>
      </c>
      <c r="E3" s="2">
        <f>CONVERT(VALUE(LEFT(B4,3)),"in","ft")</f>
        <v>15.416666666666666</v>
      </c>
      <c r="F3" s="2">
        <f>CONVERT(VALUE(RIGHT(B4,3)),"in","ft")</f>
        <v>15.666666666666666</v>
      </c>
    </row>
    <row r="4" spans="1:2" ht="8.25">
      <c r="A4" s="2" t="s">
        <v>5</v>
      </c>
      <c r="B4" s="2" t="s">
        <v>127</v>
      </c>
    </row>
    <row r="5" ht="8.25">
      <c r="A5" s="2" t="s">
        <v>7</v>
      </c>
    </row>
    <row r="6" ht="9" thickBot="1"/>
    <row r="7" spans="1:21" ht="9" thickTop="1">
      <c r="A7" s="3" t="s">
        <v>18</v>
      </c>
      <c r="B7" s="4" t="s">
        <v>26</v>
      </c>
      <c r="C7" s="4" t="s">
        <v>20</v>
      </c>
      <c r="D7" s="4" t="s">
        <v>21</v>
      </c>
      <c r="E7" s="4" t="s">
        <v>22</v>
      </c>
      <c r="F7" s="4"/>
      <c r="G7" s="4"/>
      <c r="H7" s="4"/>
      <c r="I7" s="4"/>
      <c r="J7" s="4"/>
      <c r="K7" s="5"/>
      <c r="T7" s="2" t="s">
        <v>24</v>
      </c>
      <c r="U7" s="2" t="s">
        <v>33</v>
      </c>
    </row>
    <row r="8" spans="1:23" ht="8.25">
      <c r="A8" s="6" t="s">
        <v>23</v>
      </c>
      <c r="B8" s="7"/>
      <c r="C8" s="7" t="s">
        <v>24</v>
      </c>
      <c r="D8" s="7" t="s">
        <v>24</v>
      </c>
      <c r="E8" s="7" t="s">
        <v>24</v>
      </c>
      <c r="F8" s="7"/>
      <c r="G8" s="7"/>
      <c r="H8" s="7"/>
      <c r="I8" s="7"/>
      <c r="J8" s="7"/>
      <c r="K8" s="8"/>
      <c r="Q8" s="2" t="s">
        <v>27</v>
      </c>
      <c r="R8" s="2" t="s">
        <v>28</v>
      </c>
      <c r="T8" s="2" t="s">
        <v>25</v>
      </c>
      <c r="U8" s="2" t="s">
        <v>34</v>
      </c>
      <c r="V8" s="2" t="s">
        <v>27</v>
      </c>
      <c r="W8" s="2" t="s">
        <v>28</v>
      </c>
    </row>
    <row r="9" spans="1:21" ht="8.25">
      <c r="A9" s="6"/>
      <c r="B9" s="7"/>
      <c r="C9" s="7" t="s">
        <v>25</v>
      </c>
      <c r="D9" s="7" t="s">
        <v>29</v>
      </c>
      <c r="E9" s="7" t="s">
        <v>25</v>
      </c>
      <c r="F9" s="7"/>
      <c r="G9" s="7" t="s">
        <v>27</v>
      </c>
      <c r="H9" s="7" t="s">
        <v>28</v>
      </c>
      <c r="I9" s="7" t="s">
        <v>39</v>
      </c>
      <c r="J9" s="7" t="s">
        <v>40</v>
      </c>
      <c r="K9" s="8" t="s">
        <v>41</v>
      </c>
      <c r="O9" s="2" t="s">
        <v>8</v>
      </c>
      <c r="P9" s="2">
        <v>0.375</v>
      </c>
      <c r="Q9" s="2">
        <f>CONVERT(P9,"um","mm")</f>
        <v>0.000375</v>
      </c>
      <c r="R9" s="2">
        <f>-LOG(Q9/1,2)</f>
        <v>11.380821783940931</v>
      </c>
      <c r="U9" s="2" t="s">
        <v>35</v>
      </c>
    </row>
    <row r="10" spans="1:23" ht="8.25">
      <c r="A10" s="11">
        <v>0</v>
      </c>
      <c r="B10" s="12">
        <v>1400</v>
      </c>
      <c r="C10" s="7">
        <v>0</v>
      </c>
      <c r="D10" s="7">
        <v>100</v>
      </c>
      <c r="E10" s="7">
        <v>0</v>
      </c>
      <c r="F10" s="7"/>
      <c r="G10" s="7">
        <f>CONVERT(A10,"um","mm")</f>
        <v>0</v>
      </c>
      <c r="H10" s="7" t="e">
        <f>-LOG(G10,2)</f>
        <v>#NUM!</v>
      </c>
      <c r="I10" s="7">
        <v>100</v>
      </c>
      <c r="J10" s="7"/>
      <c r="K10" s="8"/>
      <c r="O10" s="2" t="s">
        <v>9</v>
      </c>
      <c r="P10" s="2">
        <v>2000</v>
      </c>
      <c r="Q10" s="2">
        <f>CONVERT(P10,"um","mm")</f>
        <v>2</v>
      </c>
      <c r="R10" s="2">
        <f aca="true" t="shared" si="0" ref="R10:R16">-LOG(Q10/1,2)</f>
        <v>-1</v>
      </c>
      <c r="T10" s="2">
        <v>5</v>
      </c>
      <c r="U10" s="2">
        <v>0.808</v>
      </c>
      <c r="V10" s="2">
        <f>CONVERT(U10,"um","mm")</f>
        <v>0.0008080000000000001</v>
      </c>
      <c r="W10" s="2">
        <f>-LOG(V10/1,2)</f>
        <v>10.27335708657238</v>
      </c>
    </row>
    <row r="11" spans="1:23" ht="8.25">
      <c r="A11" s="11">
        <v>0.12</v>
      </c>
      <c r="B11" s="12">
        <v>1300</v>
      </c>
      <c r="C11" s="7">
        <v>0</v>
      </c>
      <c r="D11" s="7">
        <v>100</v>
      </c>
      <c r="E11" s="7">
        <v>0</v>
      </c>
      <c r="F11" s="7"/>
      <c r="G11" s="7">
        <f>CONVERT(A11,"um","mm")</f>
        <v>0.00012</v>
      </c>
      <c r="H11" s="7">
        <f aca="true" t="shared" si="1" ref="H11:H44">-LOG(G11,2)</f>
        <v>13.024677973715656</v>
      </c>
      <c r="I11" s="7">
        <v>100</v>
      </c>
      <c r="J11" s="7">
        <v>13</v>
      </c>
      <c r="K11" s="8">
        <v>0</v>
      </c>
      <c r="O11" s="2" t="s">
        <v>10</v>
      </c>
      <c r="P11" s="2">
        <v>100</v>
      </c>
      <c r="Q11" s="2">
        <f>CONVERT(P11,"um","mm")</f>
        <v>0.1</v>
      </c>
      <c r="R11" s="2">
        <f t="shared" si="0"/>
        <v>3.321928094887362</v>
      </c>
      <c r="T11" s="2">
        <v>10</v>
      </c>
      <c r="U11" s="2">
        <v>1.179</v>
      </c>
      <c r="V11" s="2">
        <f>CONVERT(U11,"um","mm")</f>
        <v>0.001179</v>
      </c>
      <c r="W11" s="2">
        <f aca="true" t="shared" si="2" ref="W11:W18">-LOG(V11/1,2)</f>
        <v>9.728220566344412</v>
      </c>
    </row>
    <row r="12" spans="1:23" ht="8.25">
      <c r="A12" s="11">
        <v>0.24</v>
      </c>
      <c r="B12" s="12">
        <v>1200</v>
      </c>
      <c r="C12" s="7">
        <v>0</v>
      </c>
      <c r="D12" s="7">
        <v>100</v>
      </c>
      <c r="E12" s="7">
        <v>0.74</v>
      </c>
      <c r="F12" s="7"/>
      <c r="G12" s="7">
        <f>CONVERT(A12,"um","mm")</f>
        <v>0.00024</v>
      </c>
      <c r="H12" s="7">
        <f t="shared" si="1"/>
        <v>12.024677973715656</v>
      </c>
      <c r="I12" s="7">
        <v>100</v>
      </c>
      <c r="J12" s="7">
        <v>12</v>
      </c>
      <c r="K12" s="8">
        <v>0.74</v>
      </c>
      <c r="O12" s="2" t="s">
        <v>11</v>
      </c>
      <c r="P12" s="2">
        <v>16.87</v>
      </c>
      <c r="Q12" s="2">
        <f>CONVERT(P12,"um","mm")</f>
        <v>0.01687</v>
      </c>
      <c r="R12" s="2">
        <f t="shared" si="0"/>
        <v>5.889396216149247</v>
      </c>
      <c r="T12" s="2">
        <v>16</v>
      </c>
      <c r="U12" s="2">
        <v>1.721</v>
      </c>
      <c r="V12" s="2">
        <f>CONVERT(U12,"um","mm")</f>
        <v>0.001721</v>
      </c>
      <c r="W12" s="2">
        <f t="shared" si="2"/>
        <v>9.18253718728397</v>
      </c>
    </row>
    <row r="13" spans="1:23" ht="8.25">
      <c r="A13" s="11">
        <v>0.49</v>
      </c>
      <c r="B13" s="12">
        <v>1100</v>
      </c>
      <c r="C13" s="7">
        <v>0.74</v>
      </c>
      <c r="D13" s="7">
        <v>99.3</v>
      </c>
      <c r="E13" s="7">
        <v>6.68</v>
      </c>
      <c r="F13" s="7"/>
      <c r="G13" s="7">
        <f>CONVERT(A13,"um","mm")</f>
        <v>0.00049</v>
      </c>
      <c r="H13" s="7">
        <f t="shared" si="1"/>
        <v>10.994930630321603</v>
      </c>
      <c r="I13" s="7">
        <v>99.3</v>
      </c>
      <c r="J13" s="7">
        <v>11</v>
      </c>
      <c r="K13" s="8">
        <v>6.68</v>
      </c>
      <c r="O13" s="2" t="s">
        <v>12</v>
      </c>
      <c r="P13" s="2">
        <v>7.047</v>
      </c>
      <c r="Q13" s="2">
        <f>CONVERT(P13,"um","mm")</f>
        <v>0.007047</v>
      </c>
      <c r="R13" s="2">
        <f t="shared" si="0"/>
        <v>7.148775070590822</v>
      </c>
      <c r="T13" s="2">
        <v>25</v>
      </c>
      <c r="U13" s="2">
        <v>2.74</v>
      </c>
      <c r="V13" s="2">
        <f>CONVERT(U13,"um","mm")</f>
        <v>0.0027400000000000002</v>
      </c>
      <c r="W13" s="2">
        <f t="shared" si="2"/>
        <v>8.511608391476285</v>
      </c>
    </row>
    <row r="14" spans="1:23" ht="8.25">
      <c r="A14" s="11">
        <v>0.98</v>
      </c>
      <c r="B14" s="12">
        <v>1000</v>
      </c>
      <c r="C14" s="7">
        <v>7.42</v>
      </c>
      <c r="D14" s="7">
        <v>92.6</v>
      </c>
      <c r="E14" s="7">
        <v>10.8</v>
      </c>
      <c r="F14" s="7"/>
      <c r="G14" s="7">
        <f>CONVERT(A14,"um","mm")</f>
        <v>0.00098</v>
      </c>
      <c r="H14" s="7">
        <f t="shared" si="1"/>
        <v>9.994930630321603</v>
      </c>
      <c r="I14" s="7">
        <v>92.6</v>
      </c>
      <c r="J14" s="7">
        <v>10</v>
      </c>
      <c r="K14" s="8">
        <v>10.8</v>
      </c>
      <c r="O14" s="2" t="s">
        <v>30</v>
      </c>
      <c r="P14" s="2">
        <v>3.252</v>
      </c>
      <c r="Q14" s="2">
        <f>CONVERT(P14,"um","mm")</f>
        <v>0.0032519999999999997</v>
      </c>
      <c r="R14" s="2">
        <f t="shared" si="0"/>
        <v>8.264457027249147</v>
      </c>
      <c r="T14" s="2">
        <v>50</v>
      </c>
      <c r="U14" s="2">
        <v>7.047</v>
      </c>
      <c r="V14" s="2">
        <f>CONVERT(U14,"um","mm")</f>
        <v>0.007047</v>
      </c>
      <c r="W14" s="2">
        <f t="shared" si="2"/>
        <v>7.148775070590822</v>
      </c>
    </row>
    <row r="15" spans="1:23" ht="8.25">
      <c r="A15" s="11">
        <v>1.95</v>
      </c>
      <c r="B15" s="12">
        <v>900</v>
      </c>
      <c r="C15" s="7">
        <v>18.2</v>
      </c>
      <c r="D15" s="7">
        <v>81.8</v>
      </c>
      <c r="E15" s="7">
        <v>15.2</v>
      </c>
      <c r="F15" s="7"/>
      <c r="G15" s="7">
        <f>CONVERT(A15,"um","mm")</f>
        <v>0.00195</v>
      </c>
      <c r="H15" s="7">
        <f t="shared" si="1"/>
        <v>9.002310160687202</v>
      </c>
      <c r="I15" s="7">
        <v>81.8</v>
      </c>
      <c r="J15" s="7">
        <v>9</v>
      </c>
      <c r="K15" s="8">
        <v>15.2</v>
      </c>
      <c r="O15" s="2" t="s">
        <v>13</v>
      </c>
      <c r="P15" s="2">
        <v>2.394</v>
      </c>
      <c r="Q15" s="2">
        <f>CONVERT(P15,"um","mm")</f>
        <v>0.002394</v>
      </c>
      <c r="R15" s="2">
        <f t="shared" si="0"/>
        <v>8.706361132380673</v>
      </c>
      <c r="T15" s="2">
        <v>75</v>
      </c>
      <c r="U15" s="2">
        <v>16.84</v>
      </c>
      <c r="V15" s="2">
        <f>CONVERT(U15,"um","mm")</f>
        <v>0.01684</v>
      </c>
      <c r="W15" s="2">
        <f t="shared" si="2"/>
        <v>5.891964051370416</v>
      </c>
    </row>
    <row r="16" spans="1:23" ht="8.25">
      <c r="A16" s="11">
        <v>3.9</v>
      </c>
      <c r="B16" s="12">
        <v>800</v>
      </c>
      <c r="C16" s="7">
        <v>33.4</v>
      </c>
      <c r="D16" s="7">
        <v>66.6</v>
      </c>
      <c r="E16" s="7">
        <v>19.5</v>
      </c>
      <c r="F16" s="7"/>
      <c r="G16" s="7">
        <f>CONVERT(A16,"um","mm")</f>
        <v>0.0039</v>
      </c>
      <c r="H16" s="7">
        <f t="shared" si="1"/>
        <v>8.002310160687202</v>
      </c>
      <c r="I16" s="7">
        <v>66.6</v>
      </c>
      <c r="J16" s="7">
        <v>8</v>
      </c>
      <c r="K16" s="8">
        <v>19.5</v>
      </c>
      <c r="O16" s="2" t="s">
        <v>14</v>
      </c>
      <c r="P16" s="2">
        <v>7.775</v>
      </c>
      <c r="Q16" s="2">
        <f>CONVERT(P16,"um","mm")</f>
        <v>0.007775</v>
      </c>
      <c r="R16" s="2">
        <f t="shared" si="0"/>
        <v>7.006941609418847</v>
      </c>
      <c r="T16" s="2">
        <v>84</v>
      </c>
      <c r="U16" s="2">
        <v>24.49</v>
      </c>
      <c r="V16" s="2">
        <f>CONVERT(U16,"um","mm")</f>
        <v>0.024489999999999998</v>
      </c>
      <c r="W16" s="2">
        <f t="shared" si="2"/>
        <v>5.351663415872834</v>
      </c>
    </row>
    <row r="17" spans="1:23" ht="8.25">
      <c r="A17" s="11">
        <v>7.8</v>
      </c>
      <c r="B17" s="12">
        <v>700</v>
      </c>
      <c r="C17" s="7">
        <v>53</v>
      </c>
      <c r="D17" s="7">
        <v>47</v>
      </c>
      <c r="E17" s="7">
        <v>20</v>
      </c>
      <c r="F17" s="7"/>
      <c r="G17" s="7">
        <f>CONVERT(A17,"um","mm")</f>
        <v>0.0078</v>
      </c>
      <c r="H17" s="7">
        <f t="shared" si="1"/>
        <v>7.002310160687201</v>
      </c>
      <c r="I17" s="7">
        <v>47</v>
      </c>
      <c r="J17" s="7">
        <v>7</v>
      </c>
      <c r="K17" s="8">
        <v>20</v>
      </c>
      <c r="O17" s="2" t="s">
        <v>15</v>
      </c>
      <c r="P17" s="2">
        <v>31.95</v>
      </c>
      <c r="T17" s="2">
        <v>90</v>
      </c>
      <c r="U17" s="2">
        <v>35.52</v>
      </c>
      <c r="V17" s="2">
        <f>CONVERT(U17,"um","mm")</f>
        <v>0.03552</v>
      </c>
      <c r="W17" s="2">
        <f t="shared" si="2"/>
        <v>4.815224608086706</v>
      </c>
    </row>
    <row r="18" spans="1:23" ht="8.25">
      <c r="A18" s="11">
        <v>15.6</v>
      </c>
      <c r="B18" s="12">
        <v>600</v>
      </c>
      <c r="C18" s="7">
        <v>72.9</v>
      </c>
      <c r="D18" s="7">
        <v>27.1</v>
      </c>
      <c r="E18" s="7">
        <v>15.2</v>
      </c>
      <c r="F18" s="7"/>
      <c r="G18" s="7">
        <f>CONVERT(A18,"um","mm")</f>
        <v>0.0156</v>
      </c>
      <c r="H18" s="7">
        <f t="shared" si="1"/>
        <v>6.002310160687201</v>
      </c>
      <c r="I18" s="7">
        <v>27.1</v>
      </c>
      <c r="J18" s="7">
        <v>6</v>
      </c>
      <c r="K18" s="8">
        <v>15.2</v>
      </c>
      <c r="O18" s="2" t="s">
        <v>16</v>
      </c>
      <c r="P18" s="2">
        <v>1021</v>
      </c>
      <c r="T18" s="2">
        <v>95</v>
      </c>
      <c r="U18" s="2">
        <v>61.26</v>
      </c>
      <c r="V18" s="2">
        <f>CONVERT(U18,"um","mm")</f>
        <v>0.06126</v>
      </c>
      <c r="W18" s="2">
        <f t="shared" si="2"/>
        <v>4.0289108228378545</v>
      </c>
    </row>
    <row r="19" spans="1:16" ht="8.25">
      <c r="A19" s="11">
        <v>31.2</v>
      </c>
      <c r="B19" s="12">
        <v>500</v>
      </c>
      <c r="C19" s="7">
        <v>88.2</v>
      </c>
      <c r="D19" s="7">
        <v>11.8</v>
      </c>
      <c r="E19" s="7">
        <v>2.44</v>
      </c>
      <c r="F19" s="7"/>
      <c r="G19" s="7">
        <f>CONVERT(A19,"um","mm")</f>
        <v>0.0312</v>
      </c>
      <c r="H19" s="7">
        <f t="shared" si="1"/>
        <v>5.002310160687201</v>
      </c>
      <c r="I19" s="7">
        <v>11.8</v>
      </c>
      <c r="J19" s="7">
        <v>5</v>
      </c>
      <c r="K19" s="8">
        <f>SUM(E19+E20+E21+E22)</f>
        <v>6.949999999999999</v>
      </c>
      <c r="O19" s="2" t="s">
        <v>17</v>
      </c>
      <c r="P19" s="2">
        <v>189.4</v>
      </c>
    </row>
    <row r="20" spans="1:31" ht="8.25">
      <c r="A20" s="11">
        <v>37.2</v>
      </c>
      <c r="B20" s="12">
        <v>400</v>
      </c>
      <c r="C20" s="7">
        <v>90.6</v>
      </c>
      <c r="D20" s="7">
        <v>9.4</v>
      </c>
      <c r="E20" s="7">
        <v>1.99</v>
      </c>
      <c r="F20" s="7"/>
      <c r="G20" s="7">
        <f>CONVERT(A20,"um","mm")</f>
        <v>0.0372</v>
      </c>
      <c r="H20" s="7">
        <f t="shared" si="1"/>
        <v>4.748553568441418</v>
      </c>
      <c r="I20" s="7">
        <v>9.4</v>
      </c>
      <c r="J20" s="7">
        <v>4</v>
      </c>
      <c r="K20" s="8">
        <f>SUM(E23+E24+E25+E26)</f>
        <v>2.52</v>
      </c>
      <c r="O20" s="2" t="s">
        <v>31</v>
      </c>
      <c r="P20" s="2">
        <v>4.541</v>
      </c>
      <c r="U20" s="2">
        <v>5</v>
      </c>
      <c r="V20" s="2">
        <v>10</v>
      </c>
      <c r="W20" s="2">
        <v>16</v>
      </c>
      <c r="X20" s="2">
        <v>25</v>
      </c>
      <c r="Y20" s="2">
        <v>50</v>
      </c>
      <c r="Z20" s="2">
        <v>75</v>
      </c>
      <c r="AA20" s="2">
        <v>84</v>
      </c>
      <c r="AB20" s="2">
        <v>90</v>
      </c>
      <c r="AC20" s="2">
        <v>95</v>
      </c>
      <c r="AD20" s="2" t="s">
        <v>45</v>
      </c>
      <c r="AE20" s="2" t="s">
        <v>46</v>
      </c>
    </row>
    <row r="21" spans="1:30" ht="8.25">
      <c r="A21" s="11">
        <v>44.2</v>
      </c>
      <c r="B21" s="12">
        <v>325</v>
      </c>
      <c r="C21" s="7">
        <v>92.6</v>
      </c>
      <c r="D21" s="7">
        <v>7.42</v>
      </c>
      <c r="E21" s="7">
        <v>1.52</v>
      </c>
      <c r="F21" s="7"/>
      <c r="G21" s="7">
        <f>CONVERT(A21,"um","mm")</f>
        <v>0.0442</v>
      </c>
      <c r="H21" s="7">
        <f t="shared" si="1"/>
        <v>4.499809820158018</v>
      </c>
      <c r="I21" s="7">
        <v>7.42</v>
      </c>
      <c r="J21" s="7">
        <v>3</v>
      </c>
      <c r="K21" s="8">
        <f>SUM(E27+E28+E29+E30)</f>
        <v>2.17</v>
      </c>
      <c r="O21" s="2" t="s">
        <v>32</v>
      </c>
      <c r="P21" s="2">
        <v>24.37</v>
      </c>
      <c r="U21" s="2">
        <v>0.0008080000000000001</v>
      </c>
      <c r="V21" s="2">
        <v>0.001179</v>
      </c>
      <c r="W21" s="2">
        <v>0.001721</v>
      </c>
      <c r="X21" s="2">
        <v>0.0027400000000000002</v>
      </c>
      <c r="Y21" s="2">
        <v>0.007047</v>
      </c>
      <c r="Z21" s="2">
        <v>0.01684</v>
      </c>
      <c r="AA21" s="2">
        <v>0.024489999999999998</v>
      </c>
      <c r="AB21" s="2">
        <v>0.03552</v>
      </c>
      <c r="AC21" s="2">
        <v>0.06126</v>
      </c>
      <c r="AD21" s="2">
        <f>((W21+AA21)/2)</f>
        <v>0.013105499999999999</v>
      </c>
    </row>
    <row r="22" spans="1:31" ht="8.25">
      <c r="A22" s="11">
        <v>52.6</v>
      </c>
      <c r="B22" s="12">
        <v>270</v>
      </c>
      <c r="C22" s="7">
        <v>94.1</v>
      </c>
      <c r="D22" s="7">
        <v>5.9</v>
      </c>
      <c r="E22" s="7">
        <v>1</v>
      </c>
      <c r="F22" s="7"/>
      <c r="G22" s="7">
        <f>CONVERT(A22,"um","mm")</f>
        <v>0.0526</v>
      </c>
      <c r="H22" s="7">
        <f t="shared" si="1"/>
        <v>4.2487933902571475</v>
      </c>
      <c r="I22" s="7">
        <v>5.9</v>
      </c>
      <c r="J22" s="7">
        <v>2</v>
      </c>
      <c r="K22" s="8">
        <f>SUM(E31+E32+E33+E34)</f>
        <v>0.21633</v>
      </c>
      <c r="U22" s="2">
        <v>10.27335708657238</v>
      </c>
      <c r="V22" s="2">
        <v>9.728220566344412</v>
      </c>
      <c r="W22" s="2">
        <v>9.18253718728397</v>
      </c>
      <c r="X22" s="2">
        <v>8.511608391476285</v>
      </c>
      <c r="Y22" s="2">
        <v>7.148775070590822</v>
      </c>
      <c r="Z22" s="2">
        <v>5.891964051370416</v>
      </c>
      <c r="AA22" s="2">
        <v>5.351663415872834</v>
      </c>
      <c r="AB22" s="2">
        <v>4.815224608086706</v>
      </c>
      <c r="AC22" s="2">
        <v>4.0289108228378545</v>
      </c>
      <c r="AD22" s="2">
        <f>((W22+AA22)/2)</f>
        <v>7.267100301578402</v>
      </c>
      <c r="AE22" s="2">
        <f>((X22-AB22)/2)</f>
        <v>1.8481918916947895</v>
      </c>
    </row>
    <row r="23" spans="1:11" ht="8.25">
      <c r="A23" s="11">
        <v>62.5</v>
      </c>
      <c r="B23" s="12">
        <v>230</v>
      </c>
      <c r="C23" s="7">
        <v>95.1</v>
      </c>
      <c r="D23" s="7">
        <v>4.9</v>
      </c>
      <c r="E23" s="7">
        <v>0.69</v>
      </c>
      <c r="F23" s="7"/>
      <c r="G23" s="7">
        <f>CONVERT(A23,"um","mm")</f>
        <v>0.0625</v>
      </c>
      <c r="H23" s="7">
        <f t="shared" si="1"/>
        <v>4</v>
      </c>
      <c r="I23" s="7">
        <v>4.9</v>
      </c>
      <c r="J23" s="7">
        <v>1</v>
      </c>
      <c r="K23" s="8">
        <f>SUM(E35+E36+E37+E38)</f>
        <v>0</v>
      </c>
    </row>
    <row r="24" spans="1:17" ht="8.25">
      <c r="A24" s="11">
        <v>74</v>
      </c>
      <c r="B24" s="12">
        <v>200</v>
      </c>
      <c r="C24" s="7">
        <v>95.8</v>
      </c>
      <c r="D24" s="7">
        <v>4.21</v>
      </c>
      <c r="E24" s="7">
        <v>0.6</v>
      </c>
      <c r="F24" s="7"/>
      <c r="G24" s="7">
        <f>CONVERT(A24,"um","mm")</f>
        <v>0.074</v>
      </c>
      <c r="H24" s="7">
        <f t="shared" si="1"/>
        <v>3.7563309190331378</v>
      </c>
      <c r="I24" s="7">
        <v>4.21</v>
      </c>
      <c r="J24" s="7">
        <v>0</v>
      </c>
      <c r="K24" s="8">
        <f>SUM(E39+E40+E41+E42)</f>
        <v>0</v>
      </c>
      <c r="O24" s="2" t="s">
        <v>42</v>
      </c>
      <c r="P24" s="2" t="s">
        <v>43</v>
      </c>
      <c r="Q24" s="2" t="s">
        <v>44</v>
      </c>
    </row>
    <row r="25" spans="1:17" ht="8.25">
      <c r="A25" s="11">
        <v>88</v>
      </c>
      <c r="B25" s="12">
        <v>170</v>
      </c>
      <c r="C25" s="7">
        <v>96.4</v>
      </c>
      <c r="D25" s="7">
        <v>3.61</v>
      </c>
      <c r="E25" s="7">
        <v>0.62</v>
      </c>
      <c r="F25" s="7"/>
      <c r="G25" s="7">
        <f>CONVERT(A25,"um","mm")</f>
        <v>0.088</v>
      </c>
      <c r="H25" s="7">
        <f t="shared" si="1"/>
        <v>3.50635266602479</v>
      </c>
      <c r="I25" s="7">
        <v>3.61</v>
      </c>
      <c r="J25" s="7">
        <v>-1</v>
      </c>
      <c r="K25" s="8">
        <f>SUM(E43+E44)</f>
        <v>0</v>
      </c>
      <c r="O25" s="2">
        <f>SUM(K25+K24+K23+K22+K21+K20)</f>
        <v>4.9063300000000005</v>
      </c>
      <c r="P25" s="2">
        <f>SUM(K19+K18+K17+K16)</f>
        <v>61.65</v>
      </c>
      <c r="Q25" s="2">
        <f>SUM(K15+K14+K13+K12+K11+K10)</f>
        <v>33.42</v>
      </c>
    </row>
    <row r="26" spans="1:11" ht="8.25">
      <c r="A26" s="11">
        <v>105</v>
      </c>
      <c r="B26" s="12">
        <v>140</v>
      </c>
      <c r="C26" s="7">
        <v>97</v>
      </c>
      <c r="D26" s="7">
        <v>2.99</v>
      </c>
      <c r="E26" s="7">
        <v>0.61</v>
      </c>
      <c r="F26" s="7"/>
      <c r="G26" s="7">
        <f>CONVERT(A26,"um","mm")</f>
        <v>0.105</v>
      </c>
      <c r="H26" s="7">
        <f t="shared" si="1"/>
        <v>3.2515387669959646</v>
      </c>
      <c r="I26" s="7">
        <v>2.99</v>
      </c>
      <c r="J26" s="7"/>
      <c r="K26" s="8"/>
    </row>
    <row r="27" spans="1:11" ht="8.25">
      <c r="A27" s="11">
        <v>125</v>
      </c>
      <c r="B27" s="12">
        <v>120</v>
      </c>
      <c r="C27" s="7">
        <v>97.6</v>
      </c>
      <c r="D27" s="7">
        <v>2.38</v>
      </c>
      <c r="E27" s="7">
        <v>0.58</v>
      </c>
      <c r="F27" s="7"/>
      <c r="G27" s="7">
        <f>CONVERT(A27,"um","mm")</f>
        <v>0.125</v>
      </c>
      <c r="H27" s="7">
        <f t="shared" si="1"/>
        <v>3</v>
      </c>
      <c r="I27" s="7">
        <v>2.38</v>
      </c>
      <c r="J27" s="7"/>
      <c r="K27" s="8"/>
    </row>
    <row r="28" spans="1:11" ht="8.25">
      <c r="A28" s="11">
        <v>149</v>
      </c>
      <c r="B28" s="12">
        <v>100</v>
      </c>
      <c r="C28" s="7">
        <v>98.2</v>
      </c>
      <c r="D28" s="7">
        <v>1.8</v>
      </c>
      <c r="E28" s="7">
        <v>0.57</v>
      </c>
      <c r="F28" s="7"/>
      <c r="G28" s="7">
        <f>CONVERT(A28,"um","mm")</f>
        <v>0.149</v>
      </c>
      <c r="H28" s="7">
        <f t="shared" si="1"/>
        <v>2.746615764199926</v>
      </c>
      <c r="I28" s="7">
        <v>1.8</v>
      </c>
      <c r="J28" s="7"/>
      <c r="K28" s="8"/>
    </row>
    <row r="29" spans="1:11" ht="8.25">
      <c r="A29" s="11">
        <v>177</v>
      </c>
      <c r="B29" s="12">
        <v>80</v>
      </c>
      <c r="C29" s="7">
        <v>98.8</v>
      </c>
      <c r="D29" s="7">
        <v>1.23</v>
      </c>
      <c r="E29" s="7">
        <v>0.57</v>
      </c>
      <c r="F29" s="7"/>
      <c r="G29" s="7">
        <f>CONVERT(A29,"um","mm")</f>
        <v>0.177</v>
      </c>
      <c r="H29" s="7">
        <f t="shared" si="1"/>
        <v>2.49817873457909</v>
      </c>
      <c r="I29" s="7">
        <v>1.23</v>
      </c>
      <c r="J29" s="7"/>
      <c r="K29" s="8"/>
    </row>
    <row r="30" spans="1:11" ht="8.25">
      <c r="A30" s="11">
        <v>210</v>
      </c>
      <c r="B30" s="12">
        <v>70</v>
      </c>
      <c r="C30" s="7">
        <v>99.3</v>
      </c>
      <c r="D30" s="7">
        <v>0.66</v>
      </c>
      <c r="E30" s="7">
        <v>0.45</v>
      </c>
      <c r="F30" s="7"/>
      <c r="G30" s="7">
        <f>CONVERT(A30,"um","mm")</f>
        <v>0.21</v>
      </c>
      <c r="H30" s="7">
        <f t="shared" si="1"/>
        <v>2.2515387669959646</v>
      </c>
      <c r="I30" s="7">
        <v>0.66</v>
      </c>
      <c r="J30" s="7"/>
      <c r="K30" s="8"/>
    </row>
    <row r="31" spans="1:11" ht="8.25">
      <c r="A31" s="11">
        <v>250</v>
      </c>
      <c r="B31" s="12">
        <v>60</v>
      </c>
      <c r="C31" s="7">
        <v>99.8</v>
      </c>
      <c r="D31" s="7">
        <v>0.21</v>
      </c>
      <c r="E31" s="7">
        <v>0.19</v>
      </c>
      <c r="F31" s="7"/>
      <c r="G31" s="7">
        <f>CONVERT(A31,"um","mm")</f>
        <v>0.25</v>
      </c>
      <c r="H31" s="7">
        <f t="shared" si="1"/>
        <v>2</v>
      </c>
      <c r="I31" s="7">
        <v>0.21</v>
      </c>
      <c r="J31" s="7"/>
      <c r="K31" s="8"/>
    </row>
    <row r="32" spans="1:11" ht="8.25">
      <c r="A32" s="11">
        <v>297</v>
      </c>
      <c r="B32" s="12">
        <v>50</v>
      </c>
      <c r="C32" s="7">
        <v>99.97</v>
      </c>
      <c r="D32" s="7">
        <v>0.026</v>
      </c>
      <c r="E32" s="7">
        <v>0.026</v>
      </c>
      <c r="F32" s="7"/>
      <c r="G32" s="7">
        <f>CONVERT(A32,"um","mm")</f>
        <v>0.297</v>
      </c>
      <c r="H32" s="7">
        <f t="shared" si="1"/>
        <v>1.7514651638613215</v>
      </c>
      <c r="I32" s="7">
        <v>0.026</v>
      </c>
      <c r="J32" s="7"/>
      <c r="K32" s="8"/>
    </row>
    <row r="33" spans="1:11" ht="8.25">
      <c r="A33" s="11">
        <v>354</v>
      </c>
      <c r="B33" s="12">
        <v>45</v>
      </c>
      <c r="C33" s="7">
        <v>100</v>
      </c>
      <c r="D33" s="7">
        <v>0.00033</v>
      </c>
      <c r="E33" s="7">
        <v>0.00033</v>
      </c>
      <c r="F33" s="7"/>
      <c r="G33" s="7">
        <f>CONVERT(A33,"um","mm")</f>
        <v>0.354</v>
      </c>
      <c r="H33" s="7">
        <f t="shared" si="1"/>
        <v>1.4981787345790896</v>
      </c>
      <c r="I33" s="7">
        <v>0.00033</v>
      </c>
      <c r="J33" s="7"/>
      <c r="K33" s="8"/>
    </row>
    <row r="34" spans="1:11" ht="8.25">
      <c r="A34" s="11">
        <v>420</v>
      </c>
      <c r="B34" s="12">
        <v>40</v>
      </c>
      <c r="C34" s="7">
        <v>100</v>
      </c>
      <c r="D34" s="7">
        <v>0</v>
      </c>
      <c r="E34" s="7">
        <v>0</v>
      </c>
      <c r="F34" s="7"/>
      <c r="G34" s="7">
        <f>CONVERT(A34,"um","mm")</f>
        <v>0.42</v>
      </c>
      <c r="H34" s="7">
        <f t="shared" si="1"/>
        <v>1.2515387669959643</v>
      </c>
      <c r="I34" s="7">
        <v>0</v>
      </c>
      <c r="J34" s="7"/>
      <c r="K34" s="8"/>
    </row>
    <row r="35" spans="1:11" ht="8.25">
      <c r="A35" s="11">
        <v>500</v>
      </c>
      <c r="B35" s="12">
        <v>35</v>
      </c>
      <c r="C35" s="7">
        <v>100</v>
      </c>
      <c r="D35" s="7">
        <v>0</v>
      </c>
      <c r="E35" s="7">
        <v>0</v>
      </c>
      <c r="F35" s="7"/>
      <c r="G35" s="7">
        <f>CONVERT(A35,"um","mm")</f>
        <v>0.5</v>
      </c>
      <c r="H35" s="7">
        <f t="shared" si="1"/>
        <v>1</v>
      </c>
      <c r="I35" s="7">
        <v>0</v>
      </c>
      <c r="J35" s="7"/>
      <c r="K35" s="8"/>
    </row>
    <row r="36" spans="1:11" ht="8.25">
      <c r="A36" s="11">
        <v>590</v>
      </c>
      <c r="B36" s="12">
        <v>30</v>
      </c>
      <c r="C36" s="7">
        <v>100</v>
      </c>
      <c r="D36" s="7">
        <v>0</v>
      </c>
      <c r="E36" s="7">
        <v>0</v>
      </c>
      <c r="F36" s="7"/>
      <c r="G36" s="7">
        <f>CONVERT(A36,"um","mm")</f>
        <v>0.59</v>
      </c>
      <c r="H36" s="7">
        <f t="shared" si="1"/>
        <v>0.7612131404128836</v>
      </c>
      <c r="I36" s="7">
        <v>0</v>
      </c>
      <c r="J36" s="7"/>
      <c r="K36" s="8"/>
    </row>
    <row r="37" spans="1:11" ht="8.25">
      <c r="A37" s="11">
        <v>710</v>
      </c>
      <c r="B37" s="12">
        <v>25</v>
      </c>
      <c r="C37" s="7">
        <v>100</v>
      </c>
      <c r="D37" s="7">
        <v>0</v>
      </c>
      <c r="E37" s="7">
        <v>0</v>
      </c>
      <c r="F37" s="7"/>
      <c r="G37" s="7">
        <f>CONVERT(A37,"um","mm")</f>
        <v>0.71</v>
      </c>
      <c r="H37" s="7">
        <f t="shared" si="1"/>
        <v>0.49410907027004275</v>
      </c>
      <c r="I37" s="7">
        <v>0</v>
      </c>
      <c r="J37" s="7"/>
      <c r="K37" s="8"/>
    </row>
    <row r="38" spans="1:11" ht="8.25">
      <c r="A38" s="11">
        <v>840</v>
      </c>
      <c r="B38" s="12">
        <v>20</v>
      </c>
      <c r="C38" s="7">
        <v>100</v>
      </c>
      <c r="D38" s="7">
        <v>0</v>
      </c>
      <c r="E38" s="7">
        <v>0</v>
      </c>
      <c r="F38" s="7"/>
      <c r="G38" s="7">
        <f>CONVERT(A38,"um","mm")</f>
        <v>0.84</v>
      </c>
      <c r="H38" s="7">
        <f t="shared" si="1"/>
        <v>0.2515387669959645</v>
      </c>
      <c r="I38" s="7">
        <v>0</v>
      </c>
      <c r="J38" s="7"/>
      <c r="K38" s="8"/>
    </row>
    <row r="39" spans="1:11" ht="8.25">
      <c r="A39" s="11">
        <v>1000</v>
      </c>
      <c r="B39" s="12">
        <v>18</v>
      </c>
      <c r="C39" s="7">
        <v>100</v>
      </c>
      <c r="D39" s="7">
        <v>0</v>
      </c>
      <c r="E39" s="7">
        <v>0</v>
      </c>
      <c r="F39" s="7"/>
      <c r="G39" s="7">
        <f>CONVERT(A39,"um","mm")</f>
        <v>1</v>
      </c>
      <c r="H39" s="7">
        <f t="shared" si="1"/>
        <v>0</v>
      </c>
      <c r="I39" s="7">
        <v>0</v>
      </c>
      <c r="J39" s="7"/>
      <c r="K39" s="8"/>
    </row>
    <row r="40" spans="1:11" ht="8.25">
      <c r="A40" s="11">
        <v>1190</v>
      </c>
      <c r="B40" s="12">
        <v>16</v>
      </c>
      <c r="C40" s="7">
        <v>100</v>
      </c>
      <c r="D40" s="7">
        <v>0</v>
      </c>
      <c r="E40" s="7">
        <v>0</v>
      </c>
      <c r="F40" s="7"/>
      <c r="G40" s="7">
        <f>CONVERT(A40,"um","mm")</f>
        <v>1.19</v>
      </c>
      <c r="H40" s="7">
        <f t="shared" si="1"/>
        <v>-0.2509615735332188</v>
      </c>
      <c r="I40" s="7">
        <v>0</v>
      </c>
      <c r="J40" s="7"/>
      <c r="K40" s="8"/>
    </row>
    <row r="41" spans="1:11" ht="8.25">
      <c r="A41" s="11">
        <v>1410</v>
      </c>
      <c r="B41" s="12">
        <v>14</v>
      </c>
      <c r="C41" s="7">
        <v>100</v>
      </c>
      <c r="D41" s="7">
        <v>0</v>
      </c>
      <c r="E41" s="7">
        <v>0</v>
      </c>
      <c r="F41" s="7"/>
      <c r="G41" s="7">
        <f>CONVERT(A41,"um","mm")</f>
        <v>1.41</v>
      </c>
      <c r="H41" s="7">
        <f t="shared" si="1"/>
        <v>-0.4956951626240688</v>
      </c>
      <c r="I41" s="7">
        <v>0</v>
      </c>
      <c r="J41" s="7"/>
      <c r="K41" s="8"/>
    </row>
    <row r="42" spans="1:11" ht="8.25">
      <c r="A42" s="11">
        <v>1680</v>
      </c>
      <c r="B42" s="12">
        <v>12</v>
      </c>
      <c r="C42" s="7">
        <v>100</v>
      </c>
      <c r="D42" s="7">
        <v>0</v>
      </c>
      <c r="E42" s="7">
        <v>0</v>
      </c>
      <c r="F42" s="7"/>
      <c r="G42" s="7">
        <f>CONVERT(A42,"um","mm")</f>
        <v>1.68</v>
      </c>
      <c r="H42" s="7">
        <f t="shared" si="1"/>
        <v>-0.7484612330040356</v>
      </c>
      <c r="I42" s="7">
        <v>0</v>
      </c>
      <c r="J42" s="7"/>
      <c r="K42" s="8"/>
    </row>
    <row r="43" spans="1:11" ht="8.25">
      <c r="A43" s="11">
        <v>2000</v>
      </c>
      <c r="B43" s="12">
        <v>10</v>
      </c>
      <c r="C43" s="7">
        <v>100</v>
      </c>
      <c r="D43" s="7">
        <v>0</v>
      </c>
      <c r="E43" s="7">
        <v>0</v>
      </c>
      <c r="F43" s="7"/>
      <c r="G43" s="7">
        <f>CONVERT(A43,"um","mm")</f>
        <v>2</v>
      </c>
      <c r="H43" s="7">
        <f t="shared" si="1"/>
        <v>-1</v>
      </c>
      <c r="I43" s="7">
        <v>0</v>
      </c>
      <c r="J43" s="7"/>
      <c r="K43" s="8"/>
    </row>
    <row r="44" spans="1:11" ht="9" thickBot="1">
      <c r="A44" s="13"/>
      <c r="B44" s="14"/>
      <c r="C44" s="9">
        <v>100</v>
      </c>
      <c r="D44" s="9">
        <v>0</v>
      </c>
      <c r="E44" s="9"/>
      <c r="F44" s="9"/>
      <c r="G44" s="9">
        <f>CONVERT(A44,"um","mm")</f>
        <v>0</v>
      </c>
      <c r="H44" s="9" t="e">
        <f t="shared" si="1"/>
        <v>#NUM!</v>
      </c>
      <c r="I44" s="9"/>
      <c r="J44" s="9"/>
      <c r="K44" s="10"/>
    </row>
    <row r="45" ht="9" thickTop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J1">
      <selection activeCell="O25" sqref="O25:Q25"/>
    </sheetView>
  </sheetViews>
  <sheetFormatPr defaultColWidth="9.140625" defaultRowHeight="12.75"/>
  <cols>
    <col min="1" max="1" width="8.00390625" style="2" bestFit="1" customWidth="1"/>
    <col min="2" max="2" width="15.140625" style="2" bestFit="1" customWidth="1"/>
    <col min="3" max="4" width="9.28125" style="2" bestFit="1" customWidth="1"/>
    <col min="5" max="5" width="10.57421875" style="2" bestFit="1" customWidth="1"/>
    <col min="6" max="6" width="0.85546875" style="2" customWidth="1"/>
    <col min="7" max="8" width="5.00390625" style="2" bestFit="1" customWidth="1"/>
    <col min="9" max="9" width="5.28125" style="2" bestFit="1" customWidth="1"/>
    <col min="10" max="10" width="4.57421875" style="2" bestFit="1" customWidth="1"/>
    <col min="11" max="11" width="6.28125" style="2" bestFit="1" customWidth="1"/>
    <col min="12" max="14" width="0.85546875" style="2" customWidth="1"/>
    <col min="15" max="15" width="11.57421875" style="2" bestFit="1" customWidth="1"/>
    <col min="16" max="16" width="6.28125" style="2" bestFit="1" customWidth="1"/>
    <col min="17" max="17" width="5.00390625" style="2" bestFit="1" customWidth="1"/>
    <col min="18" max="18" width="4.8515625" style="2" bestFit="1" customWidth="1"/>
    <col min="19" max="19" width="0.85546875" style="2" customWidth="1"/>
    <col min="20" max="20" width="4.8515625" style="2" bestFit="1" customWidth="1"/>
    <col min="21" max="21" width="5.57421875" style="2" bestFit="1" customWidth="1"/>
    <col min="22" max="22" width="5.00390625" style="2" bestFit="1" customWidth="1"/>
    <col min="23" max="23" width="4.8515625" style="2" bestFit="1" customWidth="1"/>
    <col min="24" max="25" width="4.7109375" style="2" bestFit="1" customWidth="1"/>
    <col min="26" max="26" width="4.57421875" style="2" bestFit="1" customWidth="1"/>
    <col min="27" max="28" width="4.8515625" style="2" bestFit="1" customWidth="1"/>
    <col min="29" max="29" width="4.7109375" style="2" bestFit="1" customWidth="1"/>
    <col min="30" max="30" width="7.00390625" style="2" bestFit="1" customWidth="1"/>
    <col min="31" max="31" width="11.140625" style="2" bestFit="1" customWidth="1"/>
    <col min="32" max="16384" width="9.140625" style="2" customWidth="1"/>
  </cols>
  <sheetData>
    <row r="1" spans="1:2" ht="8.25">
      <c r="A1" s="2" t="s">
        <v>0</v>
      </c>
      <c r="B1" s="2">
        <v>37267.464583333334</v>
      </c>
    </row>
    <row r="2" spans="1:5" ht="8.25">
      <c r="A2" s="2" t="s">
        <v>1</v>
      </c>
      <c r="B2" s="2" t="s">
        <v>176</v>
      </c>
      <c r="C2" s="2" t="s">
        <v>36</v>
      </c>
      <c r="D2" s="2" t="s">
        <v>37</v>
      </c>
      <c r="E2" s="2" t="s">
        <v>38</v>
      </c>
    </row>
    <row r="3" spans="1:6" ht="8.25">
      <c r="A3" s="2" t="s">
        <v>3</v>
      </c>
      <c r="B3" s="2" t="s">
        <v>177</v>
      </c>
      <c r="C3" s="2">
        <f>AVERAGE(E3:F3)</f>
        <v>36.791666666666664</v>
      </c>
      <c r="D3" s="2">
        <f>CONVERT(C3,"ft","m")</f>
        <v>11.2141</v>
      </c>
      <c r="E3" s="2">
        <f>CONVERT(VALUE(LEFT(B4,3)),"in","ft")</f>
        <v>36.666666666666664</v>
      </c>
      <c r="F3" s="2">
        <f>CONVERT(VALUE(RIGHT(B4,3)),"in","ft")</f>
        <v>36.916666666666664</v>
      </c>
    </row>
    <row r="4" spans="1:2" ht="8.25">
      <c r="A4" s="2" t="s">
        <v>5</v>
      </c>
      <c r="B4" s="2" t="s">
        <v>178</v>
      </c>
    </row>
    <row r="5" ht="8.25">
      <c r="A5" s="2" t="s">
        <v>7</v>
      </c>
    </row>
    <row r="6" ht="9" thickBot="1"/>
    <row r="7" spans="1:21" ht="9" thickTop="1">
      <c r="A7" s="3" t="s">
        <v>18</v>
      </c>
      <c r="B7" s="4" t="s">
        <v>26</v>
      </c>
      <c r="C7" s="4" t="s">
        <v>20</v>
      </c>
      <c r="D7" s="4" t="s">
        <v>21</v>
      </c>
      <c r="E7" s="4" t="s">
        <v>22</v>
      </c>
      <c r="F7" s="4"/>
      <c r="G7" s="4"/>
      <c r="H7" s="4"/>
      <c r="I7" s="4"/>
      <c r="J7" s="4"/>
      <c r="K7" s="5"/>
      <c r="T7" s="2" t="s">
        <v>24</v>
      </c>
      <c r="U7" s="2" t="s">
        <v>33</v>
      </c>
    </row>
    <row r="8" spans="1:23" ht="8.25">
      <c r="A8" s="6" t="s">
        <v>23</v>
      </c>
      <c r="B8" s="7"/>
      <c r="C8" s="7" t="s">
        <v>24</v>
      </c>
      <c r="D8" s="7" t="s">
        <v>24</v>
      </c>
      <c r="E8" s="7" t="s">
        <v>24</v>
      </c>
      <c r="F8" s="7"/>
      <c r="G8" s="7"/>
      <c r="H8" s="7"/>
      <c r="I8" s="7"/>
      <c r="J8" s="7"/>
      <c r="K8" s="8"/>
      <c r="Q8" s="2" t="s">
        <v>27</v>
      </c>
      <c r="R8" s="2" t="s">
        <v>28</v>
      </c>
      <c r="T8" s="2" t="s">
        <v>25</v>
      </c>
      <c r="U8" s="2" t="s">
        <v>34</v>
      </c>
      <c r="V8" s="2" t="s">
        <v>27</v>
      </c>
      <c r="W8" s="2" t="s">
        <v>28</v>
      </c>
    </row>
    <row r="9" spans="1:21" ht="8.25">
      <c r="A9" s="6"/>
      <c r="B9" s="7"/>
      <c r="C9" s="7" t="s">
        <v>25</v>
      </c>
      <c r="D9" s="7" t="s">
        <v>29</v>
      </c>
      <c r="E9" s="7" t="s">
        <v>25</v>
      </c>
      <c r="F9" s="7"/>
      <c r="G9" s="7" t="s">
        <v>27</v>
      </c>
      <c r="H9" s="7" t="s">
        <v>28</v>
      </c>
      <c r="I9" s="7" t="s">
        <v>39</v>
      </c>
      <c r="J9" s="7" t="s">
        <v>40</v>
      </c>
      <c r="K9" s="8" t="s">
        <v>41</v>
      </c>
      <c r="O9" s="2" t="s">
        <v>8</v>
      </c>
      <c r="P9" s="2">
        <v>0.375</v>
      </c>
      <c r="Q9" s="2">
        <f>CONVERT(P9,"um","mm")</f>
        <v>0.000375</v>
      </c>
      <c r="R9" s="2">
        <f>-LOG(Q9/1,2)</f>
        <v>11.380821783940931</v>
      </c>
      <c r="U9" s="2" t="s">
        <v>35</v>
      </c>
    </row>
    <row r="10" spans="1:23" ht="8.25">
      <c r="A10" s="11">
        <v>0</v>
      </c>
      <c r="B10" s="12">
        <v>1400</v>
      </c>
      <c r="C10" s="7">
        <v>0</v>
      </c>
      <c r="D10" s="7">
        <v>100</v>
      </c>
      <c r="E10" s="7">
        <v>0</v>
      </c>
      <c r="F10" s="7"/>
      <c r="G10" s="7">
        <f>CONVERT(A10,"um","mm")</f>
        <v>0</v>
      </c>
      <c r="H10" s="7" t="e">
        <f>-LOG(G10,2)</f>
        <v>#NUM!</v>
      </c>
      <c r="I10" s="7">
        <v>100</v>
      </c>
      <c r="J10" s="7"/>
      <c r="K10" s="8"/>
      <c r="O10" s="2" t="s">
        <v>9</v>
      </c>
      <c r="P10" s="2">
        <v>2000</v>
      </c>
      <c r="Q10" s="2">
        <f>CONVERT(P10,"um","mm")</f>
        <v>2</v>
      </c>
      <c r="R10" s="2">
        <f aca="true" t="shared" si="0" ref="R10:R16">-LOG(Q10/1,2)</f>
        <v>-1</v>
      </c>
      <c r="T10" s="2">
        <v>5</v>
      </c>
      <c r="U10" s="2">
        <v>0.818</v>
      </c>
      <c r="V10" s="2">
        <f>CONVERT(U10,"um","mm")</f>
        <v>0.0008179999999999999</v>
      </c>
      <c r="W10" s="2">
        <f>-LOG(V10/1,2)</f>
        <v>10.255611536382425</v>
      </c>
    </row>
    <row r="11" spans="1:23" ht="8.25">
      <c r="A11" s="11">
        <v>0.12</v>
      </c>
      <c r="B11" s="12">
        <v>1300</v>
      </c>
      <c r="C11" s="7">
        <v>0</v>
      </c>
      <c r="D11" s="7">
        <v>100</v>
      </c>
      <c r="E11" s="7">
        <v>0</v>
      </c>
      <c r="F11" s="7"/>
      <c r="G11" s="7">
        <f>CONVERT(A11,"um","mm")</f>
        <v>0.00012</v>
      </c>
      <c r="H11" s="7">
        <f aca="true" t="shared" si="1" ref="H11:H44">-LOG(G11,2)</f>
        <v>13.024677973715656</v>
      </c>
      <c r="I11" s="7">
        <v>100</v>
      </c>
      <c r="J11" s="7">
        <v>13</v>
      </c>
      <c r="K11" s="8">
        <v>0</v>
      </c>
      <c r="O11" s="2" t="s">
        <v>10</v>
      </c>
      <c r="P11" s="2">
        <v>100</v>
      </c>
      <c r="Q11" s="2">
        <f>CONVERT(P11,"um","mm")</f>
        <v>0.1</v>
      </c>
      <c r="R11" s="2">
        <f t="shared" si="0"/>
        <v>3.321928094887362</v>
      </c>
      <c r="T11" s="2">
        <v>10</v>
      </c>
      <c r="U11" s="2">
        <v>1.217</v>
      </c>
      <c r="V11" s="2">
        <f>CONVERT(U11,"um","mm")</f>
        <v>0.001217</v>
      </c>
      <c r="W11" s="2">
        <f aca="true" t="shared" si="2" ref="W11:W18">-LOG(V11/1,2)</f>
        <v>9.682455116610447</v>
      </c>
    </row>
    <row r="12" spans="1:23" ht="8.25">
      <c r="A12" s="11">
        <v>0.24</v>
      </c>
      <c r="B12" s="12">
        <v>1200</v>
      </c>
      <c r="C12" s="7">
        <v>0</v>
      </c>
      <c r="D12" s="7">
        <v>100</v>
      </c>
      <c r="E12" s="7">
        <v>0.73</v>
      </c>
      <c r="F12" s="7"/>
      <c r="G12" s="7">
        <f>CONVERT(A12,"um","mm")</f>
        <v>0.00024</v>
      </c>
      <c r="H12" s="7">
        <f t="shared" si="1"/>
        <v>12.024677973715656</v>
      </c>
      <c r="I12" s="7">
        <v>100</v>
      </c>
      <c r="J12" s="7">
        <v>12</v>
      </c>
      <c r="K12" s="8">
        <v>0.73</v>
      </c>
      <c r="O12" s="2" t="s">
        <v>11</v>
      </c>
      <c r="P12" s="2">
        <v>25.98</v>
      </c>
      <c r="Q12" s="2">
        <f>CONVERT(P12,"um","mm")</f>
        <v>0.02598</v>
      </c>
      <c r="R12" s="2">
        <f t="shared" si="0"/>
        <v>5.266454758988931</v>
      </c>
      <c r="T12" s="2">
        <v>16</v>
      </c>
      <c r="U12" s="2">
        <v>1.849</v>
      </c>
      <c r="V12" s="2">
        <f>CONVERT(U12,"um","mm")</f>
        <v>0.001849</v>
      </c>
      <c r="W12" s="2">
        <f t="shared" si="2"/>
        <v>9.079039059919978</v>
      </c>
    </row>
    <row r="13" spans="1:23" ht="8.25">
      <c r="A13" s="11">
        <v>0.49</v>
      </c>
      <c r="B13" s="12">
        <v>1100</v>
      </c>
      <c r="C13" s="7">
        <v>0.73</v>
      </c>
      <c r="D13" s="7">
        <v>99.3</v>
      </c>
      <c r="E13" s="7">
        <v>6.44</v>
      </c>
      <c r="F13" s="7"/>
      <c r="G13" s="7">
        <f>CONVERT(A13,"um","mm")</f>
        <v>0.00049</v>
      </c>
      <c r="H13" s="7">
        <f t="shared" si="1"/>
        <v>10.994930630321603</v>
      </c>
      <c r="I13" s="7">
        <v>99.3</v>
      </c>
      <c r="J13" s="7">
        <v>11</v>
      </c>
      <c r="K13" s="8">
        <v>6.44</v>
      </c>
      <c r="O13" s="2" t="s">
        <v>12</v>
      </c>
      <c r="P13" s="2">
        <v>10.33</v>
      </c>
      <c r="Q13" s="2">
        <f>CONVERT(P13,"um","mm")</f>
        <v>0.01033</v>
      </c>
      <c r="R13" s="2">
        <f t="shared" si="0"/>
        <v>6.597015935571752</v>
      </c>
      <c r="T13" s="2">
        <v>25</v>
      </c>
      <c r="U13" s="2">
        <v>3.151</v>
      </c>
      <c r="V13" s="2">
        <f>CONVERT(U13,"um","mm")</f>
        <v>0.0031509999999999997</v>
      </c>
      <c r="W13" s="2">
        <f t="shared" si="2"/>
        <v>8.309974530306635</v>
      </c>
    </row>
    <row r="14" spans="1:23" ht="8.25">
      <c r="A14" s="11">
        <v>0.98</v>
      </c>
      <c r="B14" s="12">
        <v>1000</v>
      </c>
      <c r="C14" s="7">
        <v>7.17</v>
      </c>
      <c r="D14" s="7">
        <v>92.8</v>
      </c>
      <c r="E14" s="7">
        <v>9.64</v>
      </c>
      <c r="F14" s="7"/>
      <c r="G14" s="7">
        <f>CONVERT(A14,"um","mm")</f>
        <v>0.00098</v>
      </c>
      <c r="H14" s="7">
        <f t="shared" si="1"/>
        <v>9.994930630321603</v>
      </c>
      <c r="I14" s="7">
        <v>92.8</v>
      </c>
      <c r="J14" s="7">
        <v>10</v>
      </c>
      <c r="K14" s="8">
        <v>9.64</v>
      </c>
      <c r="O14" s="2" t="s">
        <v>30</v>
      </c>
      <c r="P14" s="2">
        <v>3.635</v>
      </c>
      <c r="Q14" s="2">
        <f>CONVERT(P14,"um","mm")</f>
        <v>0.003635</v>
      </c>
      <c r="R14" s="2">
        <f t="shared" si="0"/>
        <v>8.103828920517216</v>
      </c>
      <c r="T14" s="2">
        <v>50</v>
      </c>
      <c r="U14" s="2">
        <v>10.33</v>
      </c>
      <c r="V14" s="2">
        <f>CONVERT(U14,"um","mm")</f>
        <v>0.01033</v>
      </c>
      <c r="W14" s="2">
        <f t="shared" si="2"/>
        <v>6.597015935571752</v>
      </c>
    </row>
    <row r="15" spans="1:23" ht="8.25">
      <c r="A15" s="11">
        <v>1.95</v>
      </c>
      <c r="B15" s="12">
        <v>900</v>
      </c>
      <c r="C15" s="7">
        <v>16.8</v>
      </c>
      <c r="D15" s="7">
        <v>83.2</v>
      </c>
      <c r="E15" s="7">
        <v>12.4</v>
      </c>
      <c r="F15" s="7"/>
      <c r="G15" s="7">
        <f>CONVERT(A15,"um","mm")</f>
        <v>0.00195</v>
      </c>
      <c r="H15" s="7">
        <f t="shared" si="1"/>
        <v>9.002310160687202</v>
      </c>
      <c r="I15" s="7">
        <v>83.2</v>
      </c>
      <c r="J15" s="7">
        <v>9</v>
      </c>
      <c r="K15" s="8">
        <v>12.4</v>
      </c>
      <c r="O15" s="2" t="s">
        <v>13</v>
      </c>
      <c r="P15" s="2">
        <v>2.515</v>
      </c>
      <c r="Q15" s="2">
        <f>CONVERT(P15,"um","mm")</f>
        <v>0.002515</v>
      </c>
      <c r="R15" s="2">
        <f t="shared" si="0"/>
        <v>8.635225884631286</v>
      </c>
      <c r="T15" s="2">
        <v>75</v>
      </c>
      <c r="U15" s="2">
        <v>32.06</v>
      </c>
      <c r="V15" s="2">
        <f>CONVERT(U15,"um","mm")</f>
        <v>0.03206</v>
      </c>
      <c r="W15" s="2">
        <f t="shared" si="2"/>
        <v>4.963081764282264</v>
      </c>
    </row>
    <row r="16" spans="1:23" ht="8.25">
      <c r="A16" s="11">
        <v>3.9</v>
      </c>
      <c r="B16" s="12">
        <v>800</v>
      </c>
      <c r="C16" s="7">
        <v>29.2</v>
      </c>
      <c r="D16" s="7">
        <v>70.8</v>
      </c>
      <c r="E16" s="7">
        <v>14.9</v>
      </c>
      <c r="F16" s="7"/>
      <c r="G16" s="7">
        <f>CONVERT(A16,"um","mm")</f>
        <v>0.0039</v>
      </c>
      <c r="H16" s="7">
        <f t="shared" si="1"/>
        <v>8.002310160687202</v>
      </c>
      <c r="I16" s="7">
        <v>70.8</v>
      </c>
      <c r="J16" s="7">
        <v>8</v>
      </c>
      <c r="K16" s="8">
        <v>14.9</v>
      </c>
      <c r="O16" s="2" t="s">
        <v>14</v>
      </c>
      <c r="P16" s="2">
        <v>37.97</v>
      </c>
      <c r="Q16" s="2">
        <f>CONVERT(P16,"um","mm")</f>
        <v>0.03797</v>
      </c>
      <c r="R16" s="2">
        <f t="shared" si="0"/>
        <v>4.718996190817723</v>
      </c>
      <c r="T16" s="2">
        <v>84</v>
      </c>
      <c r="U16" s="2">
        <v>46.65</v>
      </c>
      <c r="V16" s="2">
        <f>CONVERT(U16,"um","mm")</f>
        <v>0.04665</v>
      </c>
      <c r="W16" s="2">
        <f t="shared" si="2"/>
        <v>4.421979108697691</v>
      </c>
    </row>
    <row r="17" spans="1:23" ht="8.25">
      <c r="A17" s="11">
        <v>7.8</v>
      </c>
      <c r="B17" s="12">
        <v>700</v>
      </c>
      <c r="C17" s="7">
        <v>44.1</v>
      </c>
      <c r="D17" s="7">
        <v>55.9</v>
      </c>
      <c r="E17" s="7">
        <v>14.6</v>
      </c>
      <c r="F17" s="7"/>
      <c r="G17" s="7">
        <f>CONVERT(A17,"um","mm")</f>
        <v>0.0078</v>
      </c>
      <c r="H17" s="7">
        <f t="shared" si="1"/>
        <v>7.002310160687201</v>
      </c>
      <c r="I17" s="7">
        <v>55.9</v>
      </c>
      <c r="J17" s="7">
        <v>7</v>
      </c>
      <c r="K17" s="8">
        <v>14.6</v>
      </c>
      <c r="O17" s="2" t="s">
        <v>15</v>
      </c>
      <c r="P17" s="2">
        <v>39.52</v>
      </c>
      <c r="T17" s="2">
        <v>90</v>
      </c>
      <c r="U17" s="2">
        <v>63.59</v>
      </c>
      <c r="V17" s="2">
        <f>CONVERT(U17,"um","mm")</f>
        <v>0.06359</v>
      </c>
      <c r="W17" s="2">
        <f t="shared" si="2"/>
        <v>3.9750562809431136</v>
      </c>
    </row>
    <row r="18" spans="1:23" ht="8.25">
      <c r="A18" s="11">
        <v>15.6</v>
      </c>
      <c r="B18" s="12">
        <v>600</v>
      </c>
      <c r="C18" s="7">
        <v>58.7</v>
      </c>
      <c r="D18" s="7">
        <v>41.3</v>
      </c>
      <c r="E18" s="7">
        <v>15.6</v>
      </c>
      <c r="F18" s="7"/>
      <c r="G18" s="7">
        <f>CONVERT(A18,"um","mm")</f>
        <v>0.0156</v>
      </c>
      <c r="H18" s="7">
        <f t="shared" si="1"/>
        <v>6.002310160687201</v>
      </c>
      <c r="I18" s="7">
        <v>41.3</v>
      </c>
      <c r="J18" s="7">
        <v>6</v>
      </c>
      <c r="K18" s="8">
        <v>15.6</v>
      </c>
      <c r="O18" s="2" t="s">
        <v>16</v>
      </c>
      <c r="P18" s="2">
        <v>1562</v>
      </c>
      <c r="T18" s="2">
        <v>95</v>
      </c>
      <c r="U18" s="2">
        <v>115</v>
      </c>
      <c r="V18" s="2">
        <f>CONVERT(U18,"um","mm")</f>
        <v>0.115</v>
      </c>
      <c r="W18" s="2">
        <f t="shared" si="2"/>
        <v>3.120294233717712</v>
      </c>
    </row>
    <row r="19" spans="1:16" ht="8.25">
      <c r="A19" s="11">
        <v>31.2</v>
      </c>
      <c r="B19" s="12">
        <v>500</v>
      </c>
      <c r="C19" s="7">
        <v>74.4</v>
      </c>
      <c r="D19" s="7">
        <v>25.6</v>
      </c>
      <c r="E19" s="7">
        <v>4.19</v>
      </c>
      <c r="F19" s="7"/>
      <c r="G19" s="7">
        <f>CONVERT(A19,"um","mm")</f>
        <v>0.0312</v>
      </c>
      <c r="H19" s="7">
        <f t="shared" si="1"/>
        <v>5.002310160687201</v>
      </c>
      <c r="I19" s="7">
        <v>25.6</v>
      </c>
      <c r="J19" s="7">
        <v>5</v>
      </c>
      <c r="K19" s="8">
        <f>SUM(E19+E20+E21+E22)</f>
        <v>15.360000000000001</v>
      </c>
      <c r="O19" s="2" t="s">
        <v>17</v>
      </c>
      <c r="P19" s="2">
        <v>152.1</v>
      </c>
    </row>
    <row r="20" spans="1:31" ht="8.25">
      <c r="A20" s="11">
        <v>37.2</v>
      </c>
      <c r="B20" s="12">
        <v>400</v>
      </c>
      <c r="C20" s="7">
        <v>78.6</v>
      </c>
      <c r="D20" s="7">
        <v>21.4</v>
      </c>
      <c r="E20" s="7">
        <v>4.19</v>
      </c>
      <c r="F20" s="7"/>
      <c r="G20" s="7">
        <f>CONVERT(A20,"um","mm")</f>
        <v>0.0372</v>
      </c>
      <c r="H20" s="7">
        <f t="shared" si="1"/>
        <v>4.748553568441418</v>
      </c>
      <c r="I20" s="7">
        <v>21.4</v>
      </c>
      <c r="J20" s="7">
        <v>4</v>
      </c>
      <c r="K20" s="8">
        <f>SUM(E23+E24+E25+E26)</f>
        <v>5.8100000000000005</v>
      </c>
      <c r="O20" s="2" t="s">
        <v>31</v>
      </c>
      <c r="P20" s="2">
        <v>2.813</v>
      </c>
      <c r="U20" s="2">
        <v>5</v>
      </c>
      <c r="V20" s="2">
        <v>10</v>
      </c>
      <c r="W20" s="2">
        <v>16</v>
      </c>
      <c r="X20" s="2">
        <v>25</v>
      </c>
      <c r="Y20" s="2">
        <v>50</v>
      </c>
      <c r="Z20" s="2">
        <v>75</v>
      </c>
      <c r="AA20" s="2">
        <v>84</v>
      </c>
      <c r="AB20" s="2">
        <v>90</v>
      </c>
      <c r="AC20" s="2">
        <v>95</v>
      </c>
      <c r="AD20" s="2" t="s">
        <v>45</v>
      </c>
      <c r="AE20" s="2" t="s">
        <v>46</v>
      </c>
    </row>
    <row r="21" spans="1:30" ht="8.25">
      <c r="A21" s="11">
        <v>44.2</v>
      </c>
      <c r="B21" s="12">
        <v>325</v>
      </c>
      <c r="C21" s="7">
        <v>82.7</v>
      </c>
      <c r="D21" s="7">
        <v>17.3</v>
      </c>
      <c r="E21" s="7">
        <v>3.92</v>
      </c>
      <c r="F21" s="7"/>
      <c r="G21" s="7">
        <f>CONVERT(A21,"um","mm")</f>
        <v>0.0442</v>
      </c>
      <c r="H21" s="7">
        <f t="shared" si="1"/>
        <v>4.499809820158018</v>
      </c>
      <c r="I21" s="7">
        <v>17.3</v>
      </c>
      <c r="J21" s="7">
        <v>3</v>
      </c>
      <c r="K21" s="8">
        <f>SUM(E27+E28+E29+E30)</f>
        <v>4.39</v>
      </c>
      <c r="O21" s="2" t="s">
        <v>32</v>
      </c>
      <c r="P21" s="2">
        <v>8.757</v>
      </c>
      <c r="U21" s="2">
        <v>0.0008179999999999999</v>
      </c>
      <c r="V21" s="2">
        <v>0.001217</v>
      </c>
      <c r="W21" s="2">
        <v>0.001849</v>
      </c>
      <c r="X21" s="2">
        <v>0.0031509999999999997</v>
      </c>
      <c r="Y21" s="2">
        <v>0.01033</v>
      </c>
      <c r="Z21" s="2">
        <v>0.03206</v>
      </c>
      <c r="AA21" s="2">
        <v>0.04665</v>
      </c>
      <c r="AB21" s="2">
        <v>0.06359</v>
      </c>
      <c r="AC21" s="2">
        <v>0.115</v>
      </c>
      <c r="AD21" s="2">
        <f>((W21+AA21)/2)</f>
        <v>0.0242495</v>
      </c>
    </row>
    <row r="22" spans="1:31" ht="8.25">
      <c r="A22" s="11">
        <v>52.6</v>
      </c>
      <c r="B22" s="12">
        <v>270</v>
      </c>
      <c r="C22" s="7">
        <v>86.7</v>
      </c>
      <c r="D22" s="7">
        <v>13.3</v>
      </c>
      <c r="E22" s="7">
        <v>3.06</v>
      </c>
      <c r="F22" s="7"/>
      <c r="G22" s="7">
        <f>CONVERT(A22,"um","mm")</f>
        <v>0.0526</v>
      </c>
      <c r="H22" s="7">
        <f t="shared" si="1"/>
        <v>4.2487933902571475</v>
      </c>
      <c r="I22" s="7">
        <v>13.3</v>
      </c>
      <c r="J22" s="7">
        <v>2</v>
      </c>
      <c r="K22" s="8">
        <f>SUM(E31+E32+E33+E34)</f>
        <v>0.0838</v>
      </c>
      <c r="U22" s="2">
        <v>10.255611536382425</v>
      </c>
      <c r="V22" s="2">
        <v>9.682455116610447</v>
      </c>
      <c r="W22" s="2">
        <v>9.079039059919978</v>
      </c>
      <c r="X22" s="2">
        <v>8.309974530306635</v>
      </c>
      <c r="Y22" s="2">
        <v>6.597015935571752</v>
      </c>
      <c r="Z22" s="2">
        <v>4.963081764282264</v>
      </c>
      <c r="AA22" s="2">
        <v>4.421979108697691</v>
      </c>
      <c r="AB22" s="2">
        <v>3.9750562809431136</v>
      </c>
      <c r="AC22" s="2">
        <v>3.120294233717712</v>
      </c>
      <c r="AD22" s="2">
        <f>((W22+AA22)/2)</f>
        <v>6.750509084308835</v>
      </c>
      <c r="AE22" s="2">
        <f>((X22-AB22)/2)</f>
        <v>2.1674591246817605</v>
      </c>
    </row>
    <row r="23" spans="1:11" ht="8.25">
      <c r="A23" s="11">
        <v>62.5</v>
      </c>
      <c r="B23" s="12">
        <v>230</v>
      </c>
      <c r="C23" s="7">
        <v>89.7</v>
      </c>
      <c r="D23" s="7">
        <v>10.3</v>
      </c>
      <c r="E23" s="7">
        <v>2.1</v>
      </c>
      <c r="F23" s="7"/>
      <c r="G23" s="7">
        <f>CONVERT(A23,"um","mm")</f>
        <v>0.0625</v>
      </c>
      <c r="H23" s="7">
        <f t="shared" si="1"/>
        <v>4</v>
      </c>
      <c r="I23" s="7">
        <v>10.3</v>
      </c>
      <c r="J23" s="7">
        <v>1</v>
      </c>
      <c r="K23" s="8">
        <f>SUM(E35+E36+E37+E38)</f>
        <v>0</v>
      </c>
    </row>
    <row r="24" spans="1:17" ht="8.25">
      <c r="A24" s="11">
        <v>74</v>
      </c>
      <c r="B24" s="12">
        <v>200</v>
      </c>
      <c r="C24" s="7">
        <v>91.8</v>
      </c>
      <c r="D24" s="7">
        <v>8.17</v>
      </c>
      <c r="E24" s="7">
        <v>1.47</v>
      </c>
      <c r="F24" s="7"/>
      <c r="G24" s="7">
        <f>CONVERT(A24,"um","mm")</f>
        <v>0.074</v>
      </c>
      <c r="H24" s="7">
        <f t="shared" si="1"/>
        <v>3.7563309190331378</v>
      </c>
      <c r="I24" s="7">
        <v>8.17</v>
      </c>
      <c r="J24" s="7">
        <v>0</v>
      </c>
      <c r="K24" s="8">
        <f>SUM(E39+E40+E41+E42)</f>
        <v>0</v>
      </c>
      <c r="O24" s="2" t="s">
        <v>42</v>
      </c>
      <c r="P24" s="2" t="s">
        <v>43</v>
      </c>
      <c r="Q24" s="2" t="s">
        <v>44</v>
      </c>
    </row>
    <row r="25" spans="1:17" ht="8.25">
      <c r="A25" s="11">
        <v>88</v>
      </c>
      <c r="B25" s="12">
        <v>170</v>
      </c>
      <c r="C25" s="7">
        <v>93.3</v>
      </c>
      <c r="D25" s="7">
        <v>6.71</v>
      </c>
      <c r="E25" s="7">
        <v>1.15</v>
      </c>
      <c r="F25" s="7"/>
      <c r="G25" s="7">
        <f>CONVERT(A25,"um","mm")</f>
        <v>0.088</v>
      </c>
      <c r="H25" s="7">
        <f t="shared" si="1"/>
        <v>3.50635266602479</v>
      </c>
      <c r="I25" s="7">
        <v>6.71</v>
      </c>
      <c r="J25" s="7">
        <v>-1</v>
      </c>
      <c r="K25" s="8">
        <f>SUM(E43+E44)</f>
        <v>0</v>
      </c>
      <c r="O25" s="2">
        <f>SUM(K25+K24+K23+K22+K21+K20)</f>
        <v>10.2838</v>
      </c>
      <c r="P25" s="2">
        <f>SUM(K19+K18+K17+K16)</f>
        <v>60.46</v>
      </c>
      <c r="Q25" s="2">
        <f>SUM(K15+K14+K13+K12+K11+K10)</f>
        <v>29.21</v>
      </c>
    </row>
    <row r="26" spans="1:11" ht="8.25">
      <c r="A26" s="11">
        <v>105</v>
      </c>
      <c r="B26" s="12">
        <v>140</v>
      </c>
      <c r="C26" s="7">
        <v>94.4</v>
      </c>
      <c r="D26" s="7">
        <v>5.56</v>
      </c>
      <c r="E26" s="7">
        <v>1.09</v>
      </c>
      <c r="F26" s="7"/>
      <c r="G26" s="7">
        <f>CONVERT(A26,"um","mm")</f>
        <v>0.105</v>
      </c>
      <c r="H26" s="7">
        <f t="shared" si="1"/>
        <v>3.2515387669959646</v>
      </c>
      <c r="I26" s="7">
        <v>5.56</v>
      </c>
      <c r="J26" s="7"/>
      <c r="K26" s="8"/>
    </row>
    <row r="27" spans="1:11" ht="8.25">
      <c r="A27" s="11">
        <v>125</v>
      </c>
      <c r="B27" s="12">
        <v>120</v>
      </c>
      <c r="C27" s="7">
        <v>95.5</v>
      </c>
      <c r="D27" s="7">
        <v>4.47</v>
      </c>
      <c r="E27" s="7">
        <v>1.25</v>
      </c>
      <c r="F27" s="7"/>
      <c r="G27" s="7">
        <f>CONVERT(A27,"um","mm")</f>
        <v>0.125</v>
      </c>
      <c r="H27" s="7">
        <f t="shared" si="1"/>
        <v>3</v>
      </c>
      <c r="I27" s="7">
        <v>4.47</v>
      </c>
      <c r="J27" s="7"/>
      <c r="K27" s="8"/>
    </row>
    <row r="28" spans="1:11" ht="8.25">
      <c r="A28" s="11">
        <v>149</v>
      </c>
      <c r="B28" s="12">
        <v>100</v>
      </c>
      <c r="C28" s="7">
        <v>96.8</v>
      </c>
      <c r="D28" s="7">
        <v>3.23</v>
      </c>
      <c r="E28" s="7">
        <v>1.4</v>
      </c>
      <c r="F28" s="7"/>
      <c r="G28" s="7">
        <f>CONVERT(A28,"um","mm")</f>
        <v>0.149</v>
      </c>
      <c r="H28" s="7">
        <f t="shared" si="1"/>
        <v>2.746615764199926</v>
      </c>
      <c r="I28" s="7">
        <v>3.23</v>
      </c>
      <c r="J28" s="7"/>
      <c r="K28" s="8"/>
    </row>
    <row r="29" spans="1:11" ht="8.25">
      <c r="A29" s="11">
        <v>177</v>
      </c>
      <c r="B29" s="12">
        <v>80</v>
      </c>
      <c r="C29" s="7">
        <v>98.2</v>
      </c>
      <c r="D29" s="7">
        <v>1.82</v>
      </c>
      <c r="E29" s="7">
        <v>1.19</v>
      </c>
      <c r="F29" s="7"/>
      <c r="G29" s="7">
        <f>CONVERT(A29,"um","mm")</f>
        <v>0.177</v>
      </c>
      <c r="H29" s="7">
        <f t="shared" si="1"/>
        <v>2.49817873457909</v>
      </c>
      <c r="I29" s="7">
        <v>1.82</v>
      </c>
      <c r="J29" s="7"/>
      <c r="K29" s="8"/>
    </row>
    <row r="30" spans="1:11" ht="8.25">
      <c r="A30" s="11">
        <v>210</v>
      </c>
      <c r="B30" s="12">
        <v>70</v>
      </c>
      <c r="C30" s="7">
        <v>99.4</v>
      </c>
      <c r="D30" s="7">
        <v>0.63</v>
      </c>
      <c r="E30" s="7">
        <v>0.55</v>
      </c>
      <c r="F30" s="7"/>
      <c r="G30" s="7">
        <f>CONVERT(A30,"um","mm")</f>
        <v>0.21</v>
      </c>
      <c r="H30" s="7">
        <f t="shared" si="1"/>
        <v>2.2515387669959646</v>
      </c>
      <c r="I30" s="7">
        <v>0.63</v>
      </c>
      <c r="J30" s="7"/>
      <c r="K30" s="8"/>
    </row>
    <row r="31" spans="1:11" ht="8.25">
      <c r="A31" s="11">
        <v>250</v>
      </c>
      <c r="B31" s="12">
        <v>60</v>
      </c>
      <c r="C31" s="7">
        <v>99.9</v>
      </c>
      <c r="D31" s="7">
        <v>0.084</v>
      </c>
      <c r="E31" s="7">
        <v>0.082</v>
      </c>
      <c r="F31" s="7"/>
      <c r="G31" s="7">
        <f>CONVERT(A31,"um","mm")</f>
        <v>0.25</v>
      </c>
      <c r="H31" s="7">
        <f t="shared" si="1"/>
        <v>2</v>
      </c>
      <c r="I31" s="7">
        <v>0.084</v>
      </c>
      <c r="J31" s="7"/>
      <c r="K31" s="8"/>
    </row>
    <row r="32" spans="1:11" ht="8.25">
      <c r="A32" s="11">
        <v>297</v>
      </c>
      <c r="B32" s="12">
        <v>50</v>
      </c>
      <c r="C32" s="7">
        <v>99.998</v>
      </c>
      <c r="D32" s="7">
        <v>0.0018</v>
      </c>
      <c r="E32" s="7">
        <v>0.0018</v>
      </c>
      <c r="F32" s="7"/>
      <c r="G32" s="7">
        <f>CONVERT(A32,"um","mm")</f>
        <v>0.297</v>
      </c>
      <c r="H32" s="7">
        <f t="shared" si="1"/>
        <v>1.7514651638613215</v>
      </c>
      <c r="I32" s="7">
        <v>0.0018</v>
      </c>
      <c r="J32" s="7"/>
      <c r="K32" s="8"/>
    </row>
    <row r="33" spans="1:11" ht="8.25">
      <c r="A33" s="11">
        <v>354</v>
      </c>
      <c r="B33" s="12">
        <v>45</v>
      </c>
      <c r="C33" s="7">
        <v>100</v>
      </c>
      <c r="D33" s="7">
        <v>0</v>
      </c>
      <c r="E33" s="7">
        <v>0</v>
      </c>
      <c r="F33" s="7"/>
      <c r="G33" s="7">
        <f>CONVERT(A33,"um","mm")</f>
        <v>0.354</v>
      </c>
      <c r="H33" s="7">
        <f t="shared" si="1"/>
        <v>1.4981787345790896</v>
      </c>
      <c r="I33" s="7">
        <v>0</v>
      </c>
      <c r="J33" s="7"/>
      <c r="K33" s="8"/>
    </row>
    <row r="34" spans="1:11" ht="8.25">
      <c r="A34" s="11">
        <v>420</v>
      </c>
      <c r="B34" s="12">
        <v>40</v>
      </c>
      <c r="C34" s="7">
        <v>100</v>
      </c>
      <c r="D34" s="7">
        <v>0</v>
      </c>
      <c r="E34" s="7">
        <v>0</v>
      </c>
      <c r="F34" s="7"/>
      <c r="G34" s="7">
        <f>CONVERT(A34,"um","mm")</f>
        <v>0.42</v>
      </c>
      <c r="H34" s="7">
        <f t="shared" si="1"/>
        <v>1.2515387669959643</v>
      </c>
      <c r="I34" s="7">
        <v>0</v>
      </c>
      <c r="J34" s="7"/>
      <c r="K34" s="8"/>
    </row>
    <row r="35" spans="1:11" ht="8.25">
      <c r="A35" s="11">
        <v>500</v>
      </c>
      <c r="B35" s="12">
        <v>35</v>
      </c>
      <c r="C35" s="7">
        <v>100</v>
      </c>
      <c r="D35" s="7">
        <v>0</v>
      </c>
      <c r="E35" s="7">
        <v>0</v>
      </c>
      <c r="F35" s="7"/>
      <c r="G35" s="7">
        <f>CONVERT(A35,"um","mm")</f>
        <v>0.5</v>
      </c>
      <c r="H35" s="7">
        <f t="shared" si="1"/>
        <v>1</v>
      </c>
      <c r="I35" s="7">
        <v>0</v>
      </c>
      <c r="J35" s="7"/>
      <c r="K35" s="8"/>
    </row>
    <row r="36" spans="1:11" ht="8.25">
      <c r="A36" s="11">
        <v>590</v>
      </c>
      <c r="B36" s="12">
        <v>30</v>
      </c>
      <c r="C36" s="7">
        <v>100</v>
      </c>
      <c r="D36" s="7">
        <v>0</v>
      </c>
      <c r="E36" s="7">
        <v>0</v>
      </c>
      <c r="F36" s="7"/>
      <c r="G36" s="7">
        <f>CONVERT(A36,"um","mm")</f>
        <v>0.59</v>
      </c>
      <c r="H36" s="7">
        <f t="shared" si="1"/>
        <v>0.7612131404128836</v>
      </c>
      <c r="I36" s="7">
        <v>0</v>
      </c>
      <c r="J36" s="7"/>
      <c r="K36" s="8"/>
    </row>
    <row r="37" spans="1:11" ht="8.25">
      <c r="A37" s="11">
        <v>710</v>
      </c>
      <c r="B37" s="12">
        <v>25</v>
      </c>
      <c r="C37" s="7">
        <v>100</v>
      </c>
      <c r="D37" s="7">
        <v>0</v>
      </c>
      <c r="E37" s="7">
        <v>0</v>
      </c>
      <c r="F37" s="7"/>
      <c r="G37" s="7">
        <f>CONVERT(A37,"um","mm")</f>
        <v>0.71</v>
      </c>
      <c r="H37" s="7">
        <f t="shared" si="1"/>
        <v>0.49410907027004275</v>
      </c>
      <c r="I37" s="7">
        <v>0</v>
      </c>
      <c r="J37" s="7"/>
      <c r="K37" s="8"/>
    </row>
    <row r="38" spans="1:11" ht="8.25">
      <c r="A38" s="11">
        <v>840</v>
      </c>
      <c r="B38" s="12">
        <v>20</v>
      </c>
      <c r="C38" s="7">
        <v>100</v>
      </c>
      <c r="D38" s="7">
        <v>0</v>
      </c>
      <c r="E38" s="7">
        <v>0</v>
      </c>
      <c r="F38" s="7"/>
      <c r="G38" s="7">
        <f>CONVERT(A38,"um","mm")</f>
        <v>0.84</v>
      </c>
      <c r="H38" s="7">
        <f t="shared" si="1"/>
        <v>0.2515387669959645</v>
      </c>
      <c r="I38" s="7">
        <v>0</v>
      </c>
      <c r="J38" s="7"/>
      <c r="K38" s="8"/>
    </row>
    <row r="39" spans="1:11" ht="8.25">
      <c r="A39" s="11">
        <v>1000</v>
      </c>
      <c r="B39" s="12">
        <v>18</v>
      </c>
      <c r="C39" s="7">
        <v>100</v>
      </c>
      <c r="D39" s="7">
        <v>0</v>
      </c>
      <c r="E39" s="7">
        <v>0</v>
      </c>
      <c r="F39" s="7"/>
      <c r="G39" s="7">
        <f>CONVERT(A39,"um","mm")</f>
        <v>1</v>
      </c>
      <c r="H39" s="7">
        <f t="shared" si="1"/>
        <v>0</v>
      </c>
      <c r="I39" s="7">
        <v>0</v>
      </c>
      <c r="J39" s="7"/>
      <c r="K39" s="8"/>
    </row>
    <row r="40" spans="1:11" ht="8.25">
      <c r="A40" s="11">
        <v>1190</v>
      </c>
      <c r="B40" s="12">
        <v>16</v>
      </c>
      <c r="C40" s="7">
        <v>100</v>
      </c>
      <c r="D40" s="7">
        <v>0</v>
      </c>
      <c r="E40" s="7">
        <v>0</v>
      </c>
      <c r="F40" s="7"/>
      <c r="G40" s="7">
        <f>CONVERT(A40,"um","mm")</f>
        <v>1.19</v>
      </c>
      <c r="H40" s="7">
        <f t="shared" si="1"/>
        <v>-0.2509615735332188</v>
      </c>
      <c r="I40" s="7">
        <v>0</v>
      </c>
      <c r="J40" s="7"/>
      <c r="K40" s="8"/>
    </row>
    <row r="41" spans="1:11" ht="8.25">
      <c r="A41" s="11">
        <v>1410</v>
      </c>
      <c r="B41" s="12">
        <v>14</v>
      </c>
      <c r="C41" s="7">
        <v>100</v>
      </c>
      <c r="D41" s="7">
        <v>0</v>
      </c>
      <c r="E41" s="7">
        <v>0</v>
      </c>
      <c r="F41" s="7"/>
      <c r="G41" s="7">
        <f>CONVERT(A41,"um","mm")</f>
        <v>1.41</v>
      </c>
      <c r="H41" s="7">
        <f t="shared" si="1"/>
        <v>-0.4956951626240688</v>
      </c>
      <c r="I41" s="7">
        <v>0</v>
      </c>
      <c r="J41" s="7"/>
      <c r="K41" s="8"/>
    </row>
    <row r="42" spans="1:11" ht="8.25">
      <c r="A42" s="11">
        <v>1680</v>
      </c>
      <c r="B42" s="12">
        <v>12</v>
      </c>
      <c r="C42" s="7">
        <v>100</v>
      </c>
      <c r="D42" s="7">
        <v>0</v>
      </c>
      <c r="E42" s="7">
        <v>0</v>
      </c>
      <c r="F42" s="7"/>
      <c r="G42" s="7">
        <f>CONVERT(A42,"um","mm")</f>
        <v>1.68</v>
      </c>
      <c r="H42" s="7">
        <f t="shared" si="1"/>
        <v>-0.7484612330040356</v>
      </c>
      <c r="I42" s="7">
        <v>0</v>
      </c>
      <c r="J42" s="7"/>
      <c r="K42" s="8"/>
    </row>
    <row r="43" spans="1:11" ht="8.25">
      <c r="A43" s="11">
        <v>2000</v>
      </c>
      <c r="B43" s="12">
        <v>10</v>
      </c>
      <c r="C43" s="7">
        <v>100</v>
      </c>
      <c r="D43" s="7">
        <v>0</v>
      </c>
      <c r="E43" s="7">
        <v>0</v>
      </c>
      <c r="F43" s="7"/>
      <c r="G43" s="7">
        <f>CONVERT(A43,"um","mm")</f>
        <v>2</v>
      </c>
      <c r="H43" s="7">
        <f t="shared" si="1"/>
        <v>-1</v>
      </c>
      <c r="I43" s="7">
        <v>0</v>
      </c>
      <c r="J43" s="7"/>
      <c r="K43" s="8"/>
    </row>
    <row r="44" spans="1:11" ht="9" thickBot="1">
      <c r="A44" s="13"/>
      <c r="B44" s="14"/>
      <c r="C44" s="9">
        <v>100</v>
      </c>
      <c r="D44" s="9">
        <v>0</v>
      </c>
      <c r="E44" s="9"/>
      <c r="F44" s="9"/>
      <c r="G44" s="9">
        <f>CONVERT(A44,"um","mm")</f>
        <v>0</v>
      </c>
      <c r="H44" s="9" t="e">
        <f t="shared" si="1"/>
        <v>#NUM!</v>
      </c>
      <c r="I44" s="9"/>
      <c r="J44" s="9"/>
      <c r="K44" s="10"/>
    </row>
    <row r="45" ht="9" thickTop="1"/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J1">
      <selection activeCell="O25" sqref="O25:Q25"/>
    </sheetView>
  </sheetViews>
  <sheetFormatPr defaultColWidth="9.140625" defaultRowHeight="12.75"/>
  <cols>
    <col min="1" max="1" width="8.00390625" style="2" bestFit="1" customWidth="1"/>
    <col min="2" max="2" width="9.7109375" style="2" bestFit="1" customWidth="1"/>
    <col min="3" max="4" width="9.28125" style="2" bestFit="1" customWidth="1"/>
    <col min="5" max="5" width="10.57421875" style="2" bestFit="1" customWidth="1"/>
    <col min="6" max="6" width="0.85546875" style="2" customWidth="1"/>
    <col min="7" max="8" width="5.00390625" style="2" bestFit="1" customWidth="1"/>
    <col min="9" max="9" width="5.28125" style="2" bestFit="1" customWidth="1"/>
    <col min="10" max="10" width="4.57421875" style="2" bestFit="1" customWidth="1"/>
    <col min="11" max="11" width="6.28125" style="2" bestFit="1" customWidth="1"/>
    <col min="12" max="14" width="0.85546875" style="2" customWidth="1"/>
    <col min="15" max="15" width="11.57421875" style="2" bestFit="1" customWidth="1"/>
    <col min="16" max="16" width="6.28125" style="2" bestFit="1" customWidth="1"/>
    <col min="17" max="17" width="5.00390625" style="2" bestFit="1" customWidth="1"/>
    <col min="18" max="18" width="4.8515625" style="2" bestFit="1" customWidth="1"/>
    <col min="19" max="19" width="0.85546875" style="2" customWidth="1"/>
    <col min="20" max="20" width="4.8515625" style="2" bestFit="1" customWidth="1"/>
    <col min="21" max="21" width="5.57421875" style="2" bestFit="1" customWidth="1"/>
    <col min="22" max="22" width="5.00390625" style="2" bestFit="1" customWidth="1"/>
    <col min="23" max="23" width="4.8515625" style="2" bestFit="1" customWidth="1"/>
    <col min="24" max="25" width="4.7109375" style="2" bestFit="1" customWidth="1"/>
    <col min="26" max="26" width="4.57421875" style="2" bestFit="1" customWidth="1"/>
    <col min="27" max="28" width="4.8515625" style="2" bestFit="1" customWidth="1"/>
    <col min="29" max="29" width="4.7109375" style="2" bestFit="1" customWidth="1"/>
    <col min="30" max="30" width="7.00390625" style="2" bestFit="1" customWidth="1"/>
    <col min="31" max="31" width="11.140625" style="2" bestFit="1" customWidth="1"/>
    <col min="32" max="16384" width="9.140625" style="2" customWidth="1"/>
  </cols>
  <sheetData>
    <row r="1" spans="1:2" ht="8.25">
      <c r="A1" s="2" t="s">
        <v>0</v>
      </c>
      <c r="B1" s="2">
        <v>37362.55347222222</v>
      </c>
    </row>
    <row r="2" spans="1:5" ht="8.25">
      <c r="A2" s="2" t="s">
        <v>1</v>
      </c>
      <c r="B2" s="2" t="s">
        <v>122</v>
      </c>
      <c r="C2" s="2" t="s">
        <v>36</v>
      </c>
      <c r="D2" s="2" t="s">
        <v>37</v>
      </c>
      <c r="E2" s="2" t="s">
        <v>38</v>
      </c>
    </row>
    <row r="3" spans="1:6" ht="8.25">
      <c r="A3" s="2" t="s">
        <v>3</v>
      </c>
      <c r="B3" s="2" t="s">
        <v>123</v>
      </c>
      <c r="C3" s="2">
        <f>AVERAGE(E3:F3)</f>
        <v>15.125</v>
      </c>
      <c r="D3" s="2">
        <f>CONVERT(C3,"ft","m")</f>
        <v>4.6101</v>
      </c>
      <c r="E3" s="2">
        <f>CONVERT(VALUE(LEFT(B4,3)),"in","ft")</f>
        <v>15</v>
      </c>
      <c r="F3" s="2">
        <f>CONVERT(VALUE(RIGHT(B4,3)),"in","ft")</f>
        <v>15.25</v>
      </c>
    </row>
    <row r="4" spans="1:2" ht="8.25">
      <c r="A4" s="2" t="s">
        <v>5</v>
      </c>
      <c r="B4" s="2" t="s">
        <v>124</v>
      </c>
    </row>
    <row r="5" ht="8.25">
      <c r="A5" s="2" t="s">
        <v>7</v>
      </c>
    </row>
    <row r="6" ht="9" thickBot="1"/>
    <row r="7" spans="1:21" ht="9" thickTop="1">
      <c r="A7" s="3" t="s">
        <v>18</v>
      </c>
      <c r="B7" s="4" t="s">
        <v>26</v>
      </c>
      <c r="C7" s="4" t="s">
        <v>20</v>
      </c>
      <c r="D7" s="4" t="s">
        <v>21</v>
      </c>
      <c r="E7" s="4" t="s">
        <v>22</v>
      </c>
      <c r="F7" s="4"/>
      <c r="G7" s="4"/>
      <c r="H7" s="4"/>
      <c r="I7" s="4"/>
      <c r="J7" s="4"/>
      <c r="K7" s="5"/>
      <c r="T7" s="2" t="s">
        <v>24</v>
      </c>
      <c r="U7" s="2" t="s">
        <v>33</v>
      </c>
    </row>
    <row r="8" spans="1:23" ht="8.25">
      <c r="A8" s="6" t="s">
        <v>23</v>
      </c>
      <c r="B8" s="7"/>
      <c r="C8" s="7" t="s">
        <v>24</v>
      </c>
      <c r="D8" s="7" t="s">
        <v>24</v>
      </c>
      <c r="E8" s="7" t="s">
        <v>24</v>
      </c>
      <c r="F8" s="7"/>
      <c r="G8" s="7"/>
      <c r="H8" s="7"/>
      <c r="I8" s="7"/>
      <c r="J8" s="7"/>
      <c r="K8" s="8"/>
      <c r="Q8" s="2" t="s">
        <v>27</v>
      </c>
      <c r="R8" s="2" t="s">
        <v>28</v>
      </c>
      <c r="T8" s="2" t="s">
        <v>25</v>
      </c>
      <c r="U8" s="2" t="s">
        <v>34</v>
      </c>
      <c r="V8" s="2" t="s">
        <v>27</v>
      </c>
      <c r="W8" s="2" t="s">
        <v>28</v>
      </c>
    </row>
    <row r="9" spans="1:21" ht="8.25">
      <c r="A9" s="6"/>
      <c r="B9" s="7"/>
      <c r="C9" s="7" t="s">
        <v>25</v>
      </c>
      <c r="D9" s="7" t="s">
        <v>29</v>
      </c>
      <c r="E9" s="7" t="s">
        <v>25</v>
      </c>
      <c r="F9" s="7"/>
      <c r="G9" s="7" t="s">
        <v>27</v>
      </c>
      <c r="H9" s="7" t="s">
        <v>28</v>
      </c>
      <c r="I9" s="7" t="s">
        <v>39</v>
      </c>
      <c r="J9" s="7" t="s">
        <v>40</v>
      </c>
      <c r="K9" s="8" t="s">
        <v>41</v>
      </c>
      <c r="O9" s="2" t="s">
        <v>8</v>
      </c>
      <c r="P9" s="2">
        <v>0.375</v>
      </c>
      <c r="Q9" s="2">
        <f>CONVERT(P9,"um","mm")</f>
        <v>0.000375</v>
      </c>
      <c r="R9" s="2">
        <f>-LOG(Q9/1,2)</f>
        <v>11.380821783940931</v>
      </c>
      <c r="U9" s="2" t="s">
        <v>35</v>
      </c>
    </row>
    <row r="10" spans="1:23" ht="8.25">
      <c r="A10" s="11">
        <v>0</v>
      </c>
      <c r="B10" s="12">
        <v>1400</v>
      </c>
      <c r="C10" s="7">
        <v>0</v>
      </c>
      <c r="D10" s="7">
        <v>100</v>
      </c>
      <c r="E10" s="7">
        <v>0</v>
      </c>
      <c r="F10" s="7"/>
      <c r="G10" s="7">
        <f>CONVERT(A10,"um","mm")</f>
        <v>0</v>
      </c>
      <c r="H10" s="7" t="e">
        <f>-LOG(G10,2)</f>
        <v>#NUM!</v>
      </c>
      <c r="I10" s="7">
        <v>100</v>
      </c>
      <c r="J10" s="7"/>
      <c r="K10" s="8"/>
      <c r="O10" s="2" t="s">
        <v>9</v>
      </c>
      <c r="P10" s="2">
        <v>2000</v>
      </c>
      <c r="Q10" s="2">
        <f>CONVERT(P10,"um","mm")</f>
        <v>2</v>
      </c>
      <c r="R10" s="2">
        <f aca="true" t="shared" si="0" ref="R10:R16">-LOG(Q10/1,2)</f>
        <v>-1</v>
      </c>
      <c r="T10" s="2">
        <v>5</v>
      </c>
      <c r="U10" s="2">
        <v>0.729</v>
      </c>
      <c r="V10" s="2">
        <f>CONVERT(U10,"um","mm")</f>
        <v>0.000729</v>
      </c>
      <c r="W10" s="2">
        <f>-LOG(V10/1,2)</f>
        <v>10.421793564997238</v>
      </c>
    </row>
    <row r="11" spans="1:23" ht="8.25">
      <c r="A11" s="11">
        <v>0.12</v>
      </c>
      <c r="B11" s="12">
        <v>1300</v>
      </c>
      <c r="C11" s="7">
        <v>0</v>
      </c>
      <c r="D11" s="7">
        <v>100</v>
      </c>
      <c r="E11" s="7">
        <v>0</v>
      </c>
      <c r="F11" s="7"/>
      <c r="G11" s="7">
        <f>CONVERT(A11,"um","mm")</f>
        <v>0.00012</v>
      </c>
      <c r="H11" s="7">
        <f aca="true" t="shared" si="1" ref="H11:H44">-LOG(G11,2)</f>
        <v>13.024677973715656</v>
      </c>
      <c r="I11" s="7">
        <v>100</v>
      </c>
      <c r="J11" s="7">
        <v>13</v>
      </c>
      <c r="K11" s="8">
        <v>0</v>
      </c>
      <c r="O11" s="2" t="s">
        <v>10</v>
      </c>
      <c r="P11" s="2">
        <v>100</v>
      </c>
      <c r="Q11" s="2">
        <f>CONVERT(P11,"um","mm")</f>
        <v>0.1</v>
      </c>
      <c r="R11" s="2">
        <f t="shared" si="0"/>
        <v>3.321928094887362</v>
      </c>
      <c r="T11" s="2">
        <v>10</v>
      </c>
      <c r="U11" s="2">
        <v>1.011</v>
      </c>
      <c r="V11" s="2">
        <f>CONVERT(U11,"um","mm")</f>
        <v>0.0010109999999999997</v>
      </c>
      <c r="W11" s="2">
        <f aca="true" t="shared" si="2" ref="W11:W18">-LOG(V11/1,2)</f>
        <v>9.950001287421161</v>
      </c>
    </row>
    <row r="12" spans="1:23" ht="8.25">
      <c r="A12" s="11">
        <v>0.24</v>
      </c>
      <c r="B12" s="12">
        <v>1200</v>
      </c>
      <c r="C12" s="7">
        <v>0</v>
      </c>
      <c r="D12" s="7">
        <v>100</v>
      </c>
      <c r="E12" s="7">
        <v>0.97</v>
      </c>
      <c r="F12" s="7"/>
      <c r="G12" s="7">
        <f>CONVERT(A12,"um","mm")</f>
        <v>0.00024</v>
      </c>
      <c r="H12" s="7">
        <f t="shared" si="1"/>
        <v>12.024677973715656</v>
      </c>
      <c r="I12" s="7">
        <v>100</v>
      </c>
      <c r="J12" s="7">
        <v>12</v>
      </c>
      <c r="K12" s="8">
        <v>0.97</v>
      </c>
      <c r="O12" s="2" t="s">
        <v>11</v>
      </c>
      <c r="P12" s="2">
        <v>16.03</v>
      </c>
      <c r="Q12" s="2">
        <f>CONVERT(P12,"um","mm")</f>
        <v>0.01603</v>
      </c>
      <c r="R12" s="2">
        <f t="shared" si="0"/>
        <v>5.963081764282263</v>
      </c>
      <c r="T12" s="2">
        <v>16</v>
      </c>
      <c r="U12" s="2">
        <v>1.409</v>
      </c>
      <c r="V12" s="2">
        <f>CONVERT(U12,"um","mm")</f>
        <v>0.001409</v>
      </c>
      <c r="W12" s="2">
        <f t="shared" si="2"/>
        <v>9.471112673014538</v>
      </c>
    </row>
    <row r="13" spans="1:23" ht="8.25">
      <c r="A13" s="11">
        <v>0.49</v>
      </c>
      <c r="B13" s="12">
        <v>1100</v>
      </c>
      <c r="C13" s="7">
        <v>0.97</v>
      </c>
      <c r="D13" s="7">
        <v>99</v>
      </c>
      <c r="E13" s="7">
        <v>8.51</v>
      </c>
      <c r="F13" s="7"/>
      <c r="G13" s="7">
        <f>CONVERT(A13,"um","mm")</f>
        <v>0.00049</v>
      </c>
      <c r="H13" s="7">
        <f t="shared" si="1"/>
        <v>10.994930630321603</v>
      </c>
      <c r="I13" s="7">
        <v>99</v>
      </c>
      <c r="J13" s="7">
        <v>11</v>
      </c>
      <c r="K13" s="8">
        <v>8.51</v>
      </c>
      <c r="O13" s="2" t="s">
        <v>12</v>
      </c>
      <c r="P13" s="2">
        <v>5.143</v>
      </c>
      <c r="Q13" s="2">
        <f>CONVERT(P13,"um","mm")</f>
        <v>0.005143</v>
      </c>
      <c r="R13" s="2">
        <f t="shared" si="0"/>
        <v>7.603174130971718</v>
      </c>
      <c r="T13" s="2">
        <v>25</v>
      </c>
      <c r="U13" s="2">
        <v>2.15</v>
      </c>
      <c r="V13" s="2">
        <f>CONVERT(U13,"um","mm")</f>
        <v>0.00215</v>
      </c>
      <c r="W13" s="2">
        <f t="shared" si="2"/>
        <v>8.86144762484735</v>
      </c>
    </row>
    <row r="14" spans="1:23" ht="8.25">
      <c r="A14" s="11">
        <v>0.98</v>
      </c>
      <c r="B14" s="12">
        <v>1000</v>
      </c>
      <c r="C14" s="7">
        <v>9.48</v>
      </c>
      <c r="D14" s="7">
        <v>90.5</v>
      </c>
      <c r="E14" s="7">
        <v>13.3</v>
      </c>
      <c r="F14" s="7"/>
      <c r="G14" s="7">
        <f>CONVERT(A14,"um","mm")</f>
        <v>0.00098</v>
      </c>
      <c r="H14" s="7">
        <f t="shared" si="1"/>
        <v>9.994930630321603</v>
      </c>
      <c r="I14" s="7">
        <v>90.5</v>
      </c>
      <c r="J14" s="7">
        <v>10</v>
      </c>
      <c r="K14" s="8">
        <v>13.3</v>
      </c>
      <c r="O14" s="2" t="s">
        <v>30</v>
      </c>
      <c r="P14" s="2">
        <v>2.73</v>
      </c>
      <c r="Q14" s="2">
        <f>CONVERT(P14,"um","mm")</f>
        <v>0.00273</v>
      </c>
      <c r="R14" s="2">
        <f t="shared" si="0"/>
        <v>8.51688333351696</v>
      </c>
      <c r="T14" s="2">
        <v>50</v>
      </c>
      <c r="U14" s="2">
        <v>5.143</v>
      </c>
      <c r="V14" s="2">
        <f>CONVERT(U14,"um","mm")</f>
        <v>0.005143</v>
      </c>
      <c r="W14" s="2">
        <f t="shared" si="2"/>
        <v>7.603174130971718</v>
      </c>
    </row>
    <row r="15" spans="1:23" ht="8.25">
      <c r="A15" s="11">
        <v>1.95</v>
      </c>
      <c r="B15" s="12">
        <v>900</v>
      </c>
      <c r="C15" s="7">
        <v>22.7</v>
      </c>
      <c r="D15" s="7">
        <v>77.3</v>
      </c>
      <c r="E15" s="7">
        <v>18.6</v>
      </c>
      <c r="F15" s="7"/>
      <c r="G15" s="7">
        <f>CONVERT(A15,"um","mm")</f>
        <v>0.00195</v>
      </c>
      <c r="H15" s="7">
        <f t="shared" si="1"/>
        <v>9.002310160687202</v>
      </c>
      <c r="I15" s="7">
        <v>77.3</v>
      </c>
      <c r="J15" s="7">
        <v>9</v>
      </c>
      <c r="K15" s="8">
        <v>18.6</v>
      </c>
      <c r="O15" s="2" t="s">
        <v>13</v>
      </c>
      <c r="P15" s="2">
        <v>3.116</v>
      </c>
      <c r="Q15" s="2">
        <f>CONVERT(P15,"um","mm")</f>
        <v>0.003116</v>
      </c>
      <c r="R15" s="2">
        <f t="shared" si="0"/>
        <v>8.326089051262505</v>
      </c>
      <c r="T15" s="2">
        <v>75</v>
      </c>
      <c r="U15" s="2">
        <v>13.35</v>
      </c>
      <c r="V15" s="2">
        <f>CONVERT(U15,"um","mm")</f>
        <v>0.01335</v>
      </c>
      <c r="W15" s="2">
        <f t="shared" si="2"/>
        <v>6.227016447861896</v>
      </c>
    </row>
    <row r="16" spans="1:23" ht="8.25">
      <c r="A16" s="11">
        <v>3.9</v>
      </c>
      <c r="B16" s="12">
        <v>800</v>
      </c>
      <c r="C16" s="7">
        <v>41.3</v>
      </c>
      <c r="D16" s="7">
        <v>58.7</v>
      </c>
      <c r="E16" s="7">
        <v>21</v>
      </c>
      <c r="F16" s="7"/>
      <c r="G16" s="7">
        <f>CONVERT(A16,"um","mm")</f>
        <v>0.0039</v>
      </c>
      <c r="H16" s="7">
        <f t="shared" si="1"/>
        <v>8.002310160687202</v>
      </c>
      <c r="I16" s="7">
        <v>58.7</v>
      </c>
      <c r="J16" s="7">
        <v>8</v>
      </c>
      <c r="K16" s="8">
        <v>21</v>
      </c>
      <c r="O16" s="2" t="s">
        <v>14</v>
      </c>
      <c r="P16" s="2">
        <v>4.877</v>
      </c>
      <c r="Q16" s="2">
        <f>CONVERT(P16,"um","mm")</f>
        <v>0.004877</v>
      </c>
      <c r="R16" s="2">
        <f t="shared" si="0"/>
        <v>7.679790312288307</v>
      </c>
      <c r="T16" s="2">
        <v>84</v>
      </c>
      <c r="U16" s="2">
        <v>21.43</v>
      </c>
      <c r="V16" s="2">
        <f>CONVERT(U16,"um","mm")</f>
        <v>0.02143</v>
      </c>
      <c r="W16" s="2">
        <f t="shared" si="2"/>
        <v>5.544224339760264</v>
      </c>
    </row>
    <row r="17" spans="1:23" ht="8.25">
      <c r="A17" s="11">
        <v>7.8</v>
      </c>
      <c r="B17" s="12">
        <v>700</v>
      </c>
      <c r="C17" s="7">
        <v>62.3</v>
      </c>
      <c r="D17" s="7">
        <v>37.7</v>
      </c>
      <c r="E17" s="7">
        <v>15.9</v>
      </c>
      <c r="F17" s="7"/>
      <c r="G17" s="7">
        <f>CONVERT(A17,"um","mm")</f>
        <v>0.0078</v>
      </c>
      <c r="H17" s="7">
        <f t="shared" si="1"/>
        <v>7.002310160687201</v>
      </c>
      <c r="I17" s="7">
        <v>37.7</v>
      </c>
      <c r="J17" s="7">
        <v>7</v>
      </c>
      <c r="K17" s="8">
        <v>15.9</v>
      </c>
      <c r="O17" s="2" t="s">
        <v>15</v>
      </c>
      <c r="P17" s="2">
        <v>34.65</v>
      </c>
      <c r="T17" s="2">
        <v>90</v>
      </c>
      <c r="U17" s="2">
        <v>34.32</v>
      </c>
      <c r="V17" s="2">
        <f>CONVERT(U17,"um","mm")</f>
        <v>0.03432</v>
      </c>
      <c r="W17" s="2">
        <f t="shared" si="2"/>
        <v>4.864806636937266</v>
      </c>
    </row>
    <row r="18" spans="1:23" ht="8.25">
      <c r="A18" s="11">
        <v>15.6</v>
      </c>
      <c r="B18" s="12">
        <v>600</v>
      </c>
      <c r="C18" s="7">
        <v>78.2</v>
      </c>
      <c r="D18" s="7">
        <v>21.8</v>
      </c>
      <c r="E18" s="7">
        <v>10.8</v>
      </c>
      <c r="F18" s="7"/>
      <c r="G18" s="7">
        <f>CONVERT(A18,"um","mm")</f>
        <v>0.0156</v>
      </c>
      <c r="H18" s="7">
        <f t="shared" si="1"/>
        <v>6.002310160687201</v>
      </c>
      <c r="I18" s="7">
        <v>21.8</v>
      </c>
      <c r="J18" s="7">
        <v>6</v>
      </c>
      <c r="K18" s="8">
        <v>10.8</v>
      </c>
      <c r="O18" s="2" t="s">
        <v>16</v>
      </c>
      <c r="P18" s="2">
        <v>1201</v>
      </c>
      <c r="T18" s="2">
        <v>95</v>
      </c>
      <c r="U18" s="2">
        <v>65.14</v>
      </c>
      <c r="V18" s="2">
        <f>CONVERT(U18,"um","mm")</f>
        <v>0.06514</v>
      </c>
      <c r="W18" s="2">
        <f t="shared" si="2"/>
        <v>3.9403124700409085</v>
      </c>
    </row>
    <row r="19" spans="1:16" ht="8.25">
      <c r="A19" s="11">
        <v>31.2</v>
      </c>
      <c r="B19" s="12">
        <v>500</v>
      </c>
      <c r="C19" s="7">
        <v>89</v>
      </c>
      <c r="D19" s="7">
        <v>11</v>
      </c>
      <c r="E19" s="7">
        <v>1.9</v>
      </c>
      <c r="F19" s="7"/>
      <c r="G19" s="7">
        <f>CONVERT(A19,"um","mm")</f>
        <v>0.0312</v>
      </c>
      <c r="H19" s="7">
        <f t="shared" si="1"/>
        <v>5.002310160687201</v>
      </c>
      <c r="I19" s="7">
        <v>11</v>
      </c>
      <c r="J19" s="7">
        <v>5</v>
      </c>
      <c r="K19" s="8">
        <f>SUM(E19+E20+E21+E22)</f>
        <v>5.87</v>
      </c>
      <c r="O19" s="2" t="s">
        <v>17</v>
      </c>
      <c r="P19" s="2">
        <v>216.2</v>
      </c>
    </row>
    <row r="20" spans="1:31" ht="8.25">
      <c r="A20" s="11">
        <v>37.2</v>
      </c>
      <c r="B20" s="12">
        <v>400</v>
      </c>
      <c r="C20" s="7">
        <v>90.9</v>
      </c>
      <c r="D20" s="7">
        <v>9.14</v>
      </c>
      <c r="E20" s="7">
        <v>1.69</v>
      </c>
      <c r="F20" s="7"/>
      <c r="G20" s="7">
        <f>CONVERT(A20,"um","mm")</f>
        <v>0.0372</v>
      </c>
      <c r="H20" s="7">
        <f t="shared" si="1"/>
        <v>4.748553568441418</v>
      </c>
      <c r="I20" s="7">
        <v>9.14</v>
      </c>
      <c r="J20" s="7">
        <v>4</v>
      </c>
      <c r="K20" s="8">
        <f>SUM(E23+E24+E25+E26)</f>
        <v>2.3000000000000003</v>
      </c>
      <c r="O20" s="2" t="s">
        <v>31</v>
      </c>
      <c r="P20" s="2">
        <v>4.493</v>
      </c>
      <c r="U20" s="2">
        <v>5</v>
      </c>
      <c r="V20" s="2">
        <v>10</v>
      </c>
      <c r="W20" s="2">
        <v>16</v>
      </c>
      <c r="X20" s="2">
        <v>25</v>
      </c>
      <c r="Y20" s="2">
        <v>50</v>
      </c>
      <c r="Z20" s="2">
        <v>75</v>
      </c>
      <c r="AA20" s="2">
        <v>84</v>
      </c>
      <c r="AB20" s="2">
        <v>90</v>
      </c>
      <c r="AC20" s="2">
        <v>95</v>
      </c>
      <c r="AD20" s="2" t="s">
        <v>45</v>
      </c>
      <c r="AE20" s="2" t="s">
        <v>46</v>
      </c>
    </row>
    <row r="21" spans="1:30" ht="8.25">
      <c r="A21" s="11">
        <v>44.2</v>
      </c>
      <c r="B21" s="12">
        <v>325</v>
      </c>
      <c r="C21" s="7">
        <v>92.5</v>
      </c>
      <c r="D21" s="7">
        <v>7.46</v>
      </c>
      <c r="E21" s="7">
        <v>1.36</v>
      </c>
      <c r="F21" s="7"/>
      <c r="G21" s="7">
        <f>CONVERT(A21,"um","mm")</f>
        <v>0.0442</v>
      </c>
      <c r="H21" s="7">
        <f t="shared" si="1"/>
        <v>4.499809820158018</v>
      </c>
      <c r="I21" s="7">
        <v>7.46</v>
      </c>
      <c r="J21" s="7">
        <v>3</v>
      </c>
      <c r="K21" s="8">
        <f>SUM(E27+E28+E29+E30)</f>
        <v>2.58</v>
      </c>
      <c r="O21" s="2" t="s">
        <v>32</v>
      </c>
      <c r="P21" s="2">
        <v>22.71</v>
      </c>
      <c r="U21" s="2">
        <v>0.000729</v>
      </c>
      <c r="V21" s="2">
        <v>0.0010109999999999997</v>
      </c>
      <c r="W21" s="2">
        <v>0.001409</v>
      </c>
      <c r="X21" s="2">
        <v>0.00215</v>
      </c>
      <c r="Y21" s="2">
        <v>0.005143</v>
      </c>
      <c r="Z21" s="2">
        <v>0.01335</v>
      </c>
      <c r="AA21" s="2">
        <v>0.02143</v>
      </c>
      <c r="AB21" s="2">
        <v>0.03432</v>
      </c>
      <c r="AC21" s="2">
        <v>0.06514</v>
      </c>
      <c r="AD21" s="2">
        <f>((W21+AA21)/2)</f>
        <v>0.0114195</v>
      </c>
    </row>
    <row r="22" spans="1:31" ht="8.25">
      <c r="A22" s="11">
        <v>52.6</v>
      </c>
      <c r="B22" s="12">
        <v>270</v>
      </c>
      <c r="C22" s="7">
        <v>93.9</v>
      </c>
      <c r="D22" s="7">
        <v>6.09</v>
      </c>
      <c r="E22" s="7">
        <v>0.92</v>
      </c>
      <c r="F22" s="7"/>
      <c r="G22" s="7">
        <f>CONVERT(A22,"um","mm")</f>
        <v>0.0526</v>
      </c>
      <c r="H22" s="7">
        <f t="shared" si="1"/>
        <v>4.2487933902571475</v>
      </c>
      <c r="I22" s="7">
        <v>6.09</v>
      </c>
      <c r="J22" s="7">
        <v>2</v>
      </c>
      <c r="K22" s="8">
        <f>SUM(E31+E32+E33+E34)</f>
        <v>0.28751</v>
      </c>
      <c r="U22" s="2">
        <v>10.421793564997238</v>
      </c>
      <c r="V22" s="2">
        <v>9.950001287421161</v>
      </c>
      <c r="W22" s="2">
        <v>9.471112673014538</v>
      </c>
      <c r="X22" s="2">
        <v>8.86144762484735</v>
      </c>
      <c r="Y22" s="2">
        <v>7.603174130971718</v>
      </c>
      <c r="Z22" s="2">
        <v>6.227016447861896</v>
      </c>
      <c r="AA22" s="2">
        <v>5.544224339760264</v>
      </c>
      <c r="AB22" s="2">
        <v>4.864806636937266</v>
      </c>
      <c r="AC22" s="2">
        <v>3.9403124700409085</v>
      </c>
      <c r="AD22" s="2">
        <f>((W22+AA22)/2)</f>
        <v>7.507668506387401</v>
      </c>
      <c r="AE22" s="2">
        <f>((X22-AB22)/2)</f>
        <v>1.9983204939550423</v>
      </c>
    </row>
    <row r="23" spans="1:11" ht="8.25">
      <c r="A23" s="11">
        <v>62.5</v>
      </c>
      <c r="B23" s="12">
        <v>230</v>
      </c>
      <c r="C23" s="7">
        <v>94.8</v>
      </c>
      <c r="D23" s="7">
        <v>5.17</v>
      </c>
      <c r="E23" s="7">
        <v>0.62</v>
      </c>
      <c r="F23" s="7"/>
      <c r="G23" s="7">
        <f>CONVERT(A23,"um","mm")</f>
        <v>0.0625</v>
      </c>
      <c r="H23" s="7">
        <f t="shared" si="1"/>
        <v>4</v>
      </c>
      <c r="I23" s="7">
        <v>5.17</v>
      </c>
      <c r="J23" s="7">
        <v>1</v>
      </c>
      <c r="K23" s="8">
        <f>SUM(E35+E36+E37+E38)</f>
        <v>0</v>
      </c>
    </row>
    <row r="24" spans="1:17" ht="8.25">
      <c r="A24" s="11">
        <v>74</v>
      </c>
      <c r="B24" s="12">
        <v>200</v>
      </c>
      <c r="C24" s="7">
        <v>95.5</v>
      </c>
      <c r="D24" s="7">
        <v>4.55</v>
      </c>
      <c r="E24" s="7">
        <v>0.52</v>
      </c>
      <c r="F24" s="7"/>
      <c r="G24" s="7">
        <f>CONVERT(A24,"um","mm")</f>
        <v>0.074</v>
      </c>
      <c r="H24" s="7">
        <f t="shared" si="1"/>
        <v>3.7563309190331378</v>
      </c>
      <c r="I24" s="7">
        <v>4.55</v>
      </c>
      <c r="J24" s="7">
        <v>0</v>
      </c>
      <c r="K24" s="8">
        <f>SUM(E39+E40+E41+E42)</f>
        <v>0</v>
      </c>
      <c r="O24" s="2" t="s">
        <v>42</v>
      </c>
      <c r="P24" s="2" t="s">
        <v>43</v>
      </c>
      <c r="Q24" s="2" t="s">
        <v>44</v>
      </c>
    </row>
    <row r="25" spans="1:17" ht="8.25">
      <c r="A25" s="11">
        <v>88</v>
      </c>
      <c r="B25" s="12">
        <v>170</v>
      </c>
      <c r="C25" s="7">
        <v>96</v>
      </c>
      <c r="D25" s="7">
        <v>4.02</v>
      </c>
      <c r="E25" s="7">
        <v>0.55</v>
      </c>
      <c r="F25" s="7"/>
      <c r="G25" s="7">
        <f>CONVERT(A25,"um","mm")</f>
        <v>0.088</v>
      </c>
      <c r="H25" s="7">
        <f t="shared" si="1"/>
        <v>3.50635266602479</v>
      </c>
      <c r="I25" s="7">
        <v>4.02</v>
      </c>
      <c r="J25" s="7">
        <v>-1</v>
      </c>
      <c r="K25" s="8">
        <f>SUM(E43+E44)</f>
        <v>0</v>
      </c>
      <c r="O25" s="2">
        <f>SUM(K25+K24+K23+K22+K21+K20)</f>
        <v>5.16751</v>
      </c>
      <c r="P25" s="2">
        <f>SUM(K19+K18+K17+K16)</f>
        <v>53.57</v>
      </c>
      <c r="Q25" s="2">
        <f>SUM(K15+K14+K13+K12+K11+K10)</f>
        <v>41.38</v>
      </c>
    </row>
    <row r="26" spans="1:11" ht="8.25">
      <c r="A26" s="11">
        <v>105</v>
      </c>
      <c r="B26" s="12">
        <v>140</v>
      </c>
      <c r="C26" s="7">
        <v>96.5</v>
      </c>
      <c r="D26" s="7">
        <v>3.47</v>
      </c>
      <c r="E26" s="7">
        <v>0.61</v>
      </c>
      <c r="F26" s="7"/>
      <c r="G26" s="7">
        <f>CONVERT(A26,"um","mm")</f>
        <v>0.105</v>
      </c>
      <c r="H26" s="7">
        <f t="shared" si="1"/>
        <v>3.2515387669959646</v>
      </c>
      <c r="I26" s="7">
        <v>3.47</v>
      </c>
      <c r="J26" s="7"/>
      <c r="K26" s="8"/>
    </row>
    <row r="27" spans="1:11" ht="8.25">
      <c r="A27" s="11">
        <v>125</v>
      </c>
      <c r="B27" s="12">
        <v>120</v>
      </c>
      <c r="C27" s="7">
        <v>97.1</v>
      </c>
      <c r="D27" s="7">
        <v>2.87</v>
      </c>
      <c r="E27" s="7">
        <v>0.64</v>
      </c>
      <c r="F27" s="7"/>
      <c r="G27" s="7">
        <f>CONVERT(A27,"um","mm")</f>
        <v>0.125</v>
      </c>
      <c r="H27" s="7">
        <f t="shared" si="1"/>
        <v>3</v>
      </c>
      <c r="I27" s="7">
        <v>2.87</v>
      </c>
      <c r="J27" s="7"/>
      <c r="K27" s="8"/>
    </row>
    <row r="28" spans="1:11" ht="8.25">
      <c r="A28" s="11">
        <v>149</v>
      </c>
      <c r="B28" s="12">
        <v>100</v>
      </c>
      <c r="C28" s="7">
        <v>97.8</v>
      </c>
      <c r="D28" s="7">
        <v>2.23</v>
      </c>
      <c r="E28" s="7">
        <v>0.66</v>
      </c>
      <c r="F28" s="7"/>
      <c r="G28" s="7">
        <f>CONVERT(A28,"um","mm")</f>
        <v>0.149</v>
      </c>
      <c r="H28" s="7">
        <f t="shared" si="1"/>
        <v>2.746615764199926</v>
      </c>
      <c r="I28" s="7">
        <v>2.23</v>
      </c>
      <c r="J28" s="7"/>
      <c r="K28" s="8"/>
    </row>
    <row r="29" spans="1:11" ht="8.25">
      <c r="A29" s="11">
        <v>177</v>
      </c>
      <c r="B29" s="12">
        <v>80</v>
      </c>
      <c r="C29" s="7">
        <v>98.4</v>
      </c>
      <c r="D29" s="7">
        <v>1.56</v>
      </c>
      <c r="E29" s="7">
        <v>0.7</v>
      </c>
      <c r="F29" s="7"/>
      <c r="G29" s="7">
        <f>CONVERT(A29,"um","mm")</f>
        <v>0.177</v>
      </c>
      <c r="H29" s="7">
        <f t="shared" si="1"/>
        <v>2.49817873457909</v>
      </c>
      <c r="I29" s="7">
        <v>1.56</v>
      </c>
      <c r="J29" s="7"/>
      <c r="K29" s="8"/>
    </row>
    <row r="30" spans="1:11" ht="8.25">
      <c r="A30" s="11">
        <v>210</v>
      </c>
      <c r="B30" s="12">
        <v>70</v>
      </c>
      <c r="C30" s="7">
        <v>99.1</v>
      </c>
      <c r="D30" s="7">
        <v>0.87</v>
      </c>
      <c r="E30" s="7">
        <v>0.58</v>
      </c>
      <c r="F30" s="7"/>
      <c r="G30" s="7">
        <f>CONVERT(A30,"um","mm")</f>
        <v>0.21</v>
      </c>
      <c r="H30" s="7">
        <f t="shared" si="1"/>
        <v>2.2515387669959646</v>
      </c>
      <c r="I30" s="7">
        <v>0.87</v>
      </c>
      <c r="J30" s="7"/>
      <c r="K30" s="8"/>
    </row>
    <row r="31" spans="1:11" ht="8.25">
      <c r="A31" s="11">
        <v>250</v>
      </c>
      <c r="B31" s="12">
        <v>60</v>
      </c>
      <c r="C31" s="7">
        <v>99.7</v>
      </c>
      <c r="D31" s="7">
        <v>0.29</v>
      </c>
      <c r="E31" s="7">
        <v>0.25</v>
      </c>
      <c r="F31" s="7"/>
      <c r="G31" s="7">
        <f>CONVERT(A31,"um","mm")</f>
        <v>0.25</v>
      </c>
      <c r="H31" s="7">
        <f t="shared" si="1"/>
        <v>2</v>
      </c>
      <c r="I31" s="7">
        <v>0.29</v>
      </c>
      <c r="J31" s="7"/>
      <c r="K31" s="8"/>
    </row>
    <row r="32" spans="1:11" ht="8.25">
      <c r="A32" s="11">
        <v>297</v>
      </c>
      <c r="B32" s="12">
        <v>50</v>
      </c>
      <c r="C32" s="7">
        <v>99.96</v>
      </c>
      <c r="D32" s="7">
        <v>0.038</v>
      </c>
      <c r="E32" s="7">
        <v>0.037</v>
      </c>
      <c r="F32" s="7"/>
      <c r="G32" s="7">
        <f>CONVERT(A32,"um","mm")</f>
        <v>0.297</v>
      </c>
      <c r="H32" s="7">
        <f t="shared" si="1"/>
        <v>1.7514651638613215</v>
      </c>
      <c r="I32" s="7">
        <v>0.038</v>
      </c>
      <c r="J32" s="7"/>
      <c r="K32" s="8"/>
    </row>
    <row r="33" spans="1:11" ht="8.25">
      <c r="A33" s="11">
        <v>354</v>
      </c>
      <c r="B33" s="12">
        <v>45</v>
      </c>
      <c r="C33" s="7">
        <v>99.999</v>
      </c>
      <c r="D33" s="7">
        <v>0.00051</v>
      </c>
      <c r="E33" s="7">
        <v>0.00051</v>
      </c>
      <c r="F33" s="7"/>
      <c r="G33" s="7">
        <f>CONVERT(A33,"um","mm")</f>
        <v>0.354</v>
      </c>
      <c r="H33" s="7">
        <f t="shared" si="1"/>
        <v>1.4981787345790896</v>
      </c>
      <c r="I33" s="7">
        <v>0.00051</v>
      </c>
      <c r="J33" s="7"/>
      <c r="K33" s="8"/>
    </row>
    <row r="34" spans="1:11" ht="8.25">
      <c r="A34" s="11">
        <v>420</v>
      </c>
      <c r="B34" s="12">
        <v>40</v>
      </c>
      <c r="C34" s="7">
        <v>100</v>
      </c>
      <c r="D34" s="7">
        <v>0</v>
      </c>
      <c r="E34" s="7">
        <v>0</v>
      </c>
      <c r="F34" s="7"/>
      <c r="G34" s="7">
        <f>CONVERT(A34,"um","mm")</f>
        <v>0.42</v>
      </c>
      <c r="H34" s="7">
        <f t="shared" si="1"/>
        <v>1.2515387669959643</v>
      </c>
      <c r="I34" s="7">
        <v>0</v>
      </c>
      <c r="J34" s="7"/>
      <c r="K34" s="8"/>
    </row>
    <row r="35" spans="1:11" ht="8.25">
      <c r="A35" s="11">
        <v>500</v>
      </c>
      <c r="B35" s="12">
        <v>35</v>
      </c>
      <c r="C35" s="7">
        <v>100</v>
      </c>
      <c r="D35" s="7">
        <v>0</v>
      </c>
      <c r="E35" s="7">
        <v>0</v>
      </c>
      <c r="F35" s="7"/>
      <c r="G35" s="7">
        <f>CONVERT(A35,"um","mm")</f>
        <v>0.5</v>
      </c>
      <c r="H35" s="7">
        <f t="shared" si="1"/>
        <v>1</v>
      </c>
      <c r="I35" s="7">
        <v>0</v>
      </c>
      <c r="J35" s="7"/>
      <c r="K35" s="8"/>
    </row>
    <row r="36" spans="1:11" ht="8.25">
      <c r="A36" s="11">
        <v>590</v>
      </c>
      <c r="B36" s="12">
        <v>30</v>
      </c>
      <c r="C36" s="7">
        <v>100</v>
      </c>
      <c r="D36" s="7">
        <v>0</v>
      </c>
      <c r="E36" s="7">
        <v>0</v>
      </c>
      <c r="F36" s="7"/>
      <c r="G36" s="7">
        <f>CONVERT(A36,"um","mm")</f>
        <v>0.59</v>
      </c>
      <c r="H36" s="7">
        <f t="shared" si="1"/>
        <v>0.7612131404128836</v>
      </c>
      <c r="I36" s="7">
        <v>0</v>
      </c>
      <c r="J36" s="7"/>
      <c r="K36" s="8"/>
    </row>
    <row r="37" spans="1:11" ht="8.25">
      <c r="A37" s="11">
        <v>710</v>
      </c>
      <c r="B37" s="12">
        <v>25</v>
      </c>
      <c r="C37" s="7">
        <v>100</v>
      </c>
      <c r="D37" s="7">
        <v>0</v>
      </c>
      <c r="E37" s="7">
        <v>0</v>
      </c>
      <c r="F37" s="7"/>
      <c r="G37" s="7">
        <f>CONVERT(A37,"um","mm")</f>
        <v>0.71</v>
      </c>
      <c r="H37" s="7">
        <f t="shared" si="1"/>
        <v>0.49410907027004275</v>
      </c>
      <c r="I37" s="7">
        <v>0</v>
      </c>
      <c r="J37" s="7"/>
      <c r="K37" s="8"/>
    </row>
    <row r="38" spans="1:11" ht="8.25">
      <c r="A38" s="11">
        <v>840</v>
      </c>
      <c r="B38" s="12">
        <v>20</v>
      </c>
      <c r="C38" s="7">
        <v>100</v>
      </c>
      <c r="D38" s="7">
        <v>0</v>
      </c>
      <c r="E38" s="7">
        <v>0</v>
      </c>
      <c r="F38" s="7"/>
      <c r="G38" s="7">
        <f>CONVERT(A38,"um","mm")</f>
        <v>0.84</v>
      </c>
      <c r="H38" s="7">
        <f t="shared" si="1"/>
        <v>0.2515387669959645</v>
      </c>
      <c r="I38" s="7">
        <v>0</v>
      </c>
      <c r="J38" s="7"/>
      <c r="K38" s="8"/>
    </row>
    <row r="39" spans="1:11" ht="8.25">
      <c r="A39" s="11">
        <v>1000</v>
      </c>
      <c r="B39" s="12">
        <v>18</v>
      </c>
      <c r="C39" s="7">
        <v>100</v>
      </c>
      <c r="D39" s="7">
        <v>0</v>
      </c>
      <c r="E39" s="7">
        <v>0</v>
      </c>
      <c r="F39" s="7"/>
      <c r="G39" s="7">
        <f>CONVERT(A39,"um","mm")</f>
        <v>1</v>
      </c>
      <c r="H39" s="7">
        <f t="shared" si="1"/>
        <v>0</v>
      </c>
      <c r="I39" s="7">
        <v>0</v>
      </c>
      <c r="J39" s="7"/>
      <c r="K39" s="8"/>
    </row>
    <row r="40" spans="1:11" ht="8.25">
      <c r="A40" s="11">
        <v>1190</v>
      </c>
      <c r="B40" s="12">
        <v>16</v>
      </c>
      <c r="C40" s="7">
        <v>100</v>
      </c>
      <c r="D40" s="7">
        <v>0</v>
      </c>
      <c r="E40" s="7">
        <v>0</v>
      </c>
      <c r="F40" s="7"/>
      <c r="G40" s="7">
        <f>CONVERT(A40,"um","mm")</f>
        <v>1.19</v>
      </c>
      <c r="H40" s="7">
        <f t="shared" si="1"/>
        <v>-0.2509615735332188</v>
      </c>
      <c r="I40" s="7">
        <v>0</v>
      </c>
      <c r="J40" s="7"/>
      <c r="K40" s="8"/>
    </row>
    <row r="41" spans="1:11" ht="8.25">
      <c r="A41" s="11">
        <v>1410</v>
      </c>
      <c r="B41" s="12">
        <v>14</v>
      </c>
      <c r="C41" s="7">
        <v>100</v>
      </c>
      <c r="D41" s="7">
        <v>0</v>
      </c>
      <c r="E41" s="7">
        <v>0</v>
      </c>
      <c r="F41" s="7"/>
      <c r="G41" s="7">
        <f>CONVERT(A41,"um","mm")</f>
        <v>1.41</v>
      </c>
      <c r="H41" s="7">
        <f t="shared" si="1"/>
        <v>-0.4956951626240688</v>
      </c>
      <c r="I41" s="7">
        <v>0</v>
      </c>
      <c r="J41" s="7"/>
      <c r="K41" s="8"/>
    </row>
    <row r="42" spans="1:11" ht="8.25">
      <c r="A42" s="11">
        <v>1680</v>
      </c>
      <c r="B42" s="12">
        <v>12</v>
      </c>
      <c r="C42" s="7">
        <v>100</v>
      </c>
      <c r="D42" s="7">
        <v>0</v>
      </c>
      <c r="E42" s="7">
        <v>0</v>
      </c>
      <c r="F42" s="7"/>
      <c r="G42" s="7">
        <f>CONVERT(A42,"um","mm")</f>
        <v>1.68</v>
      </c>
      <c r="H42" s="7">
        <f t="shared" si="1"/>
        <v>-0.7484612330040356</v>
      </c>
      <c r="I42" s="7">
        <v>0</v>
      </c>
      <c r="J42" s="7"/>
      <c r="K42" s="8"/>
    </row>
    <row r="43" spans="1:11" ht="8.25">
      <c r="A43" s="11">
        <v>2000</v>
      </c>
      <c r="B43" s="12">
        <v>10</v>
      </c>
      <c r="C43" s="7">
        <v>100</v>
      </c>
      <c r="D43" s="7">
        <v>0</v>
      </c>
      <c r="E43" s="7">
        <v>0</v>
      </c>
      <c r="F43" s="7"/>
      <c r="G43" s="7">
        <f>CONVERT(A43,"um","mm")</f>
        <v>2</v>
      </c>
      <c r="H43" s="7">
        <f t="shared" si="1"/>
        <v>-1</v>
      </c>
      <c r="I43" s="7">
        <v>0</v>
      </c>
      <c r="J43" s="7"/>
      <c r="K43" s="8"/>
    </row>
    <row r="44" spans="1:11" ht="9" thickBot="1">
      <c r="A44" s="13"/>
      <c r="B44" s="14"/>
      <c r="C44" s="9">
        <v>100</v>
      </c>
      <c r="D44" s="9">
        <v>0</v>
      </c>
      <c r="E44" s="9"/>
      <c r="F44" s="9"/>
      <c r="G44" s="9">
        <f>CONVERT(A44,"um","mm")</f>
        <v>0</v>
      </c>
      <c r="H44" s="9" t="e">
        <f t="shared" si="1"/>
        <v>#NUM!</v>
      </c>
      <c r="I44" s="9"/>
      <c r="J44" s="9"/>
      <c r="K44" s="10"/>
    </row>
    <row r="45" ht="9" thickTop="1"/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J1">
      <selection activeCell="O25" sqref="O25:Q25"/>
    </sheetView>
  </sheetViews>
  <sheetFormatPr defaultColWidth="9.140625" defaultRowHeight="12.75"/>
  <cols>
    <col min="1" max="1" width="8.00390625" style="2" bestFit="1" customWidth="1"/>
    <col min="2" max="2" width="8.8515625" style="2" bestFit="1" customWidth="1"/>
    <col min="3" max="4" width="9.28125" style="2" bestFit="1" customWidth="1"/>
    <col min="5" max="5" width="10.57421875" style="2" bestFit="1" customWidth="1"/>
    <col min="6" max="6" width="0.85546875" style="2" customWidth="1"/>
    <col min="7" max="8" width="5.00390625" style="2" bestFit="1" customWidth="1"/>
    <col min="9" max="9" width="5.28125" style="2" bestFit="1" customWidth="1"/>
    <col min="10" max="10" width="4.57421875" style="2" bestFit="1" customWidth="1"/>
    <col min="11" max="11" width="6.28125" style="2" bestFit="1" customWidth="1"/>
    <col min="12" max="14" width="0.85546875" style="2" customWidth="1"/>
    <col min="15" max="15" width="11.57421875" style="2" bestFit="1" customWidth="1"/>
    <col min="16" max="16" width="6.28125" style="2" bestFit="1" customWidth="1"/>
    <col min="17" max="17" width="5.00390625" style="2" bestFit="1" customWidth="1"/>
    <col min="18" max="18" width="4.8515625" style="2" bestFit="1" customWidth="1"/>
    <col min="19" max="19" width="0.85546875" style="2" customWidth="1"/>
    <col min="20" max="20" width="4.8515625" style="2" bestFit="1" customWidth="1"/>
    <col min="21" max="21" width="5.57421875" style="2" bestFit="1" customWidth="1"/>
    <col min="22" max="22" width="5.00390625" style="2" bestFit="1" customWidth="1"/>
    <col min="23" max="23" width="4.8515625" style="2" bestFit="1" customWidth="1"/>
    <col min="24" max="25" width="4.7109375" style="2" bestFit="1" customWidth="1"/>
    <col min="26" max="26" width="4.57421875" style="2" bestFit="1" customWidth="1"/>
    <col min="27" max="28" width="4.8515625" style="2" bestFit="1" customWidth="1"/>
    <col min="29" max="29" width="4.7109375" style="2" bestFit="1" customWidth="1"/>
    <col min="30" max="30" width="7.00390625" style="2" bestFit="1" customWidth="1"/>
    <col min="31" max="31" width="11.140625" style="2" bestFit="1" customWidth="1"/>
    <col min="32" max="16384" width="9.140625" style="2" customWidth="1"/>
  </cols>
  <sheetData>
    <row r="1" spans="1:2" ht="8.25">
      <c r="A1" s="2" t="s">
        <v>0</v>
      </c>
      <c r="B1" s="2">
        <v>37362.46527777778</v>
      </c>
    </row>
    <row r="2" spans="1:5" ht="8.25">
      <c r="A2" s="2" t="s">
        <v>1</v>
      </c>
      <c r="B2" s="2" t="s">
        <v>119</v>
      </c>
      <c r="C2" s="2" t="s">
        <v>36</v>
      </c>
      <c r="D2" s="2" t="s">
        <v>37</v>
      </c>
      <c r="E2" s="2" t="s">
        <v>38</v>
      </c>
    </row>
    <row r="3" spans="1:6" ht="8.25">
      <c r="A3" s="2" t="s">
        <v>3</v>
      </c>
      <c r="B3" s="2" t="s">
        <v>120</v>
      </c>
      <c r="C3" s="2">
        <f>AVERAGE(E3:F3)</f>
        <v>14.291666666666666</v>
      </c>
      <c r="D3" s="2">
        <f>CONVERT(C3,"ft","m")</f>
        <v>4.3561</v>
      </c>
      <c r="E3" s="2">
        <f>CONVERT(VALUE(LEFT(B4,3)),"in","ft")</f>
        <v>14.166666666666666</v>
      </c>
      <c r="F3" s="2">
        <f>CONVERT(VALUE(RIGHT(B4,3)),"in","ft")</f>
        <v>14.416666666666666</v>
      </c>
    </row>
    <row r="4" spans="1:2" ht="8.25">
      <c r="A4" s="2" t="s">
        <v>5</v>
      </c>
      <c r="B4" s="2" t="s">
        <v>121</v>
      </c>
    </row>
    <row r="5" ht="8.25">
      <c r="A5" s="2" t="s">
        <v>7</v>
      </c>
    </row>
    <row r="6" ht="9" thickBot="1"/>
    <row r="7" spans="1:21" ht="9" thickTop="1">
      <c r="A7" s="3" t="s">
        <v>18</v>
      </c>
      <c r="B7" s="4" t="s">
        <v>26</v>
      </c>
      <c r="C7" s="4" t="s">
        <v>20</v>
      </c>
      <c r="D7" s="4" t="s">
        <v>21</v>
      </c>
      <c r="E7" s="4" t="s">
        <v>22</v>
      </c>
      <c r="F7" s="4"/>
      <c r="G7" s="4"/>
      <c r="H7" s="4"/>
      <c r="I7" s="4"/>
      <c r="J7" s="4"/>
      <c r="K7" s="5"/>
      <c r="T7" s="2" t="s">
        <v>24</v>
      </c>
      <c r="U7" s="2" t="s">
        <v>33</v>
      </c>
    </row>
    <row r="8" spans="1:23" ht="8.25">
      <c r="A8" s="6" t="s">
        <v>23</v>
      </c>
      <c r="B8" s="7"/>
      <c r="C8" s="7" t="s">
        <v>24</v>
      </c>
      <c r="D8" s="7" t="s">
        <v>24</v>
      </c>
      <c r="E8" s="7" t="s">
        <v>24</v>
      </c>
      <c r="F8" s="7"/>
      <c r="G8" s="7"/>
      <c r="H8" s="7"/>
      <c r="I8" s="7"/>
      <c r="J8" s="7"/>
      <c r="K8" s="8"/>
      <c r="Q8" s="2" t="s">
        <v>27</v>
      </c>
      <c r="R8" s="2" t="s">
        <v>28</v>
      </c>
      <c r="T8" s="2" t="s">
        <v>25</v>
      </c>
      <c r="U8" s="2" t="s">
        <v>34</v>
      </c>
      <c r="V8" s="2" t="s">
        <v>27</v>
      </c>
      <c r="W8" s="2" t="s">
        <v>28</v>
      </c>
    </row>
    <row r="9" spans="1:21" ht="8.25">
      <c r="A9" s="6"/>
      <c r="B9" s="7"/>
      <c r="C9" s="7" t="s">
        <v>25</v>
      </c>
      <c r="D9" s="7" t="s">
        <v>29</v>
      </c>
      <c r="E9" s="7" t="s">
        <v>25</v>
      </c>
      <c r="F9" s="7"/>
      <c r="G9" s="7" t="s">
        <v>27</v>
      </c>
      <c r="H9" s="7" t="s">
        <v>28</v>
      </c>
      <c r="I9" s="7" t="s">
        <v>39</v>
      </c>
      <c r="J9" s="7" t="s">
        <v>40</v>
      </c>
      <c r="K9" s="8" t="s">
        <v>41</v>
      </c>
      <c r="O9" s="2" t="s">
        <v>8</v>
      </c>
      <c r="P9" s="2">
        <v>0.375</v>
      </c>
      <c r="Q9" s="2">
        <f>CONVERT(P9,"um","mm")</f>
        <v>0.000375</v>
      </c>
      <c r="R9" s="2">
        <f>-LOG(Q9/1,2)</f>
        <v>11.380821783940931</v>
      </c>
      <c r="U9" s="2" t="s">
        <v>35</v>
      </c>
    </row>
    <row r="10" spans="1:23" ht="8.25">
      <c r="A10" s="11">
        <v>0</v>
      </c>
      <c r="B10" s="12">
        <v>1400</v>
      </c>
      <c r="C10" s="7">
        <v>0</v>
      </c>
      <c r="D10" s="7">
        <v>100</v>
      </c>
      <c r="E10" s="7">
        <v>0</v>
      </c>
      <c r="F10" s="7"/>
      <c r="G10" s="7">
        <f>CONVERT(A10,"um","mm")</f>
        <v>0</v>
      </c>
      <c r="H10" s="7" t="e">
        <f>-LOG(G10,2)</f>
        <v>#NUM!</v>
      </c>
      <c r="I10" s="7">
        <v>100</v>
      </c>
      <c r="J10" s="7"/>
      <c r="K10" s="8"/>
      <c r="O10" s="2" t="s">
        <v>9</v>
      </c>
      <c r="P10" s="2">
        <v>2000</v>
      </c>
      <c r="Q10" s="2">
        <f>CONVERT(P10,"um","mm")</f>
        <v>2</v>
      </c>
      <c r="R10" s="2">
        <f aca="true" t="shared" si="0" ref="R10:R16">-LOG(Q10/1,2)</f>
        <v>-1</v>
      </c>
      <c r="T10" s="2">
        <v>5</v>
      </c>
      <c r="U10" s="2">
        <v>0.729</v>
      </c>
      <c r="V10" s="2">
        <f>CONVERT(U10,"um","mm")</f>
        <v>0.000729</v>
      </c>
      <c r="W10" s="2">
        <f>-LOG(V10/1,2)</f>
        <v>10.421793564997238</v>
      </c>
    </row>
    <row r="11" spans="1:23" ht="8.25">
      <c r="A11" s="11">
        <v>0.12</v>
      </c>
      <c r="B11" s="12">
        <v>1300</v>
      </c>
      <c r="C11" s="7">
        <v>0</v>
      </c>
      <c r="D11" s="7">
        <v>100</v>
      </c>
      <c r="E11" s="7">
        <v>0</v>
      </c>
      <c r="F11" s="7"/>
      <c r="G11" s="7">
        <f>CONVERT(A11,"um","mm")</f>
        <v>0.00012</v>
      </c>
      <c r="H11" s="7">
        <f aca="true" t="shared" si="1" ref="H11:H44">-LOG(G11,2)</f>
        <v>13.024677973715656</v>
      </c>
      <c r="I11" s="7">
        <v>100</v>
      </c>
      <c r="J11" s="7">
        <v>13</v>
      </c>
      <c r="K11" s="8">
        <v>0</v>
      </c>
      <c r="O11" s="2" t="s">
        <v>10</v>
      </c>
      <c r="P11" s="2">
        <v>100</v>
      </c>
      <c r="Q11" s="2">
        <f>CONVERT(P11,"um","mm")</f>
        <v>0.1</v>
      </c>
      <c r="R11" s="2">
        <f t="shared" si="0"/>
        <v>3.321928094887362</v>
      </c>
      <c r="T11" s="2">
        <v>10</v>
      </c>
      <c r="U11" s="2">
        <v>1.005</v>
      </c>
      <c r="V11" s="2">
        <f>CONVERT(U11,"um","mm")</f>
        <v>0.0010049999999999998</v>
      </c>
      <c r="W11" s="2">
        <f aca="true" t="shared" si="2" ref="W11:W18">-LOG(V11/1,2)</f>
        <v>9.958588783257884</v>
      </c>
    </row>
    <row r="12" spans="1:23" ht="8.25">
      <c r="A12" s="11">
        <v>0.24</v>
      </c>
      <c r="B12" s="12">
        <v>1200</v>
      </c>
      <c r="C12" s="7">
        <v>0</v>
      </c>
      <c r="D12" s="7">
        <v>100</v>
      </c>
      <c r="E12" s="7">
        <v>0.97</v>
      </c>
      <c r="F12" s="7"/>
      <c r="G12" s="7">
        <f>CONVERT(A12,"um","mm")</f>
        <v>0.00024</v>
      </c>
      <c r="H12" s="7">
        <f t="shared" si="1"/>
        <v>12.024677973715656</v>
      </c>
      <c r="I12" s="7">
        <v>100</v>
      </c>
      <c r="J12" s="7">
        <v>12</v>
      </c>
      <c r="K12" s="8">
        <v>0.97</v>
      </c>
      <c r="O12" s="2" t="s">
        <v>11</v>
      </c>
      <c r="P12" s="2">
        <v>15.28</v>
      </c>
      <c r="Q12" s="2">
        <f>CONVERT(P12,"um","mm")</f>
        <v>0.01528</v>
      </c>
      <c r="R12" s="2">
        <f t="shared" si="0"/>
        <v>6.0322116464010636</v>
      </c>
      <c r="T12" s="2">
        <v>16</v>
      </c>
      <c r="U12" s="2">
        <v>1.38</v>
      </c>
      <c r="V12" s="2">
        <f>CONVERT(U12,"um","mm")</f>
        <v>0.0013799999999999997</v>
      </c>
      <c r="W12" s="2">
        <f t="shared" si="2"/>
        <v>9.501116017658642</v>
      </c>
    </row>
    <row r="13" spans="1:23" ht="8.25">
      <c r="A13" s="11">
        <v>0.49</v>
      </c>
      <c r="B13" s="12">
        <v>1100</v>
      </c>
      <c r="C13" s="7">
        <v>0.97</v>
      </c>
      <c r="D13" s="7">
        <v>99</v>
      </c>
      <c r="E13" s="7">
        <v>8.61</v>
      </c>
      <c r="F13" s="7"/>
      <c r="G13" s="7">
        <f>CONVERT(A13,"um","mm")</f>
        <v>0.00049</v>
      </c>
      <c r="H13" s="7">
        <f t="shared" si="1"/>
        <v>10.994930630321603</v>
      </c>
      <c r="I13" s="7">
        <v>99</v>
      </c>
      <c r="J13" s="7">
        <v>11</v>
      </c>
      <c r="K13" s="8">
        <v>8.61</v>
      </c>
      <c r="O13" s="2" t="s">
        <v>12</v>
      </c>
      <c r="P13" s="2">
        <v>4.524</v>
      </c>
      <c r="Q13" s="2">
        <f>CONVERT(P13,"um","mm")</f>
        <v>0.004524</v>
      </c>
      <c r="R13" s="2">
        <f t="shared" si="0"/>
        <v>7.788185355334353</v>
      </c>
      <c r="T13" s="2">
        <v>25</v>
      </c>
      <c r="U13" s="2">
        <v>2.043</v>
      </c>
      <c r="V13" s="2">
        <f>CONVERT(U13,"um","mm")</f>
        <v>0.002043</v>
      </c>
      <c r="W13" s="2">
        <f t="shared" si="2"/>
        <v>8.935095080590946</v>
      </c>
    </row>
    <row r="14" spans="1:23" ht="8.25">
      <c r="A14" s="11">
        <v>0.98</v>
      </c>
      <c r="B14" s="12">
        <v>1000</v>
      </c>
      <c r="C14" s="7">
        <v>9.57</v>
      </c>
      <c r="D14" s="7">
        <v>90.4</v>
      </c>
      <c r="E14" s="7">
        <v>14.2</v>
      </c>
      <c r="F14" s="7"/>
      <c r="G14" s="7">
        <f>CONVERT(A14,"um","mm")</f>
        <v>0.00098</v>
      </c>
      <c r="H14" s="7">
        <f t="shared" si="1"/>
        <v>9.994930630321603</v>
      </c>
      <c r="I14" s="7">
        <v>90.4</v>
      </c>
      <c r="J14" s="7">
        <v>10</v>
      </c>
      <c r="K14" s="8">
        <v>14.2</v>
      </c>
      <c r="O14" s="2" t="s">
        <v>30</v>
      </c>
      <c r="P14" s="2">
        <v>2.606</v>
      </c>
      <c r="Q14" s="2">
        <f>CONVERT(P14,"um","mm")</f>
        <v>0.002606</v>
      </c>
      <c r="R14" s="2">
        <f t="shared" si="0"/>
        <v>8.58394720075604</v>
      </c>
      <c r="T14" s="2">
        <v>50</v>
      </c>
      <c r="U14" s="2">
        <v>4.524</v>
      </c>
      <c r="V14" s="2">
        <f>CONVERT(U14,"um","mm")</f>
        <v>0.004524</v>
      </c>
      <c r="W14" s="2">
        <f t="shared" si="2"/>
        <v>7.788185355334353</v>
      </c>
    </row>
    <row r="15" spans="1:23" ht="8.25">
      <c r="A15" s="11">
        <v>1.95</v>
      </c>
      <c r="B15" s="12">
        <v>900</v>
      </c>
      <c r="C15" s="7">
        <v>23.8</v>
      </c>
      <c r="D15" s="7">
        <v>76.2</v>
      </c>
      <c r="E15" s="7">
        <v>21</v>
      </c>
      <c r="F15" s="7"/>
      <c r="G15" s="7">
        <f>CONVERT(A15,"um","mm")</f>
        <v>0.00195</v>
      </c>
      <c r="H15" s="7">
        <f t="shared" si="1"/>
        <v>9.002310160687202</v>
      </c>
      <c r="I15" s="7">
        <v>76.2</v>
      </c>
      <c r="J15" s="7">
        <v>9</v>
      </c>
      <c r="K15" s="8">
        <v>21</v>
      </c>
      <c r="O15" s="2" t="s">
        <v>13</v>
      </c>
      <c r="P15" s="2">
        <v>3.377</v>
      </c>
      <c r="Q15" s="2">
        <f>CONVERT(P15,"um","mm")</f>
        <v>0.003377</v>
      </c>
      <c r="R15" s="2">
        <f t="shared" si="0"/>
        <v>8.210042105316697</v>
      </c>
      <c r="T15" s="2">
        <v>75</v>
      </c>
      <c r="U15" s="2">
        <v>10.56</v>
      </c>
      <c r="V15" s="2">
        <f>CONVERT(U15,"um","mm")</f>
        <v>0.01056</v>
      </c>
      <c r="W15" s="2">
        <f t="shared" si="2"/>
        <v>6.565246355078359</v>
      </c>
    </row>
    <row r="16" spans="1:23" ht="8.25">
      <c r="A16" s="11">
        <v>3.9</v>
      </c>
      <c r="B16" s="12">
        <v>800</v>
      </c>
      <c r="C16" s="7">
        <v>44.8</v>
      </c>
      <c r="D16" s="7">
        <v>55.2</v>
      </c>
      <c r="E16" s="7">
        <v>22.8</v>
      </c>
      <c r="F16" s="7"/>
      <c r="G16" s="7">
        <f>CONVERT(A16,"um","mm")</f>
        <v>0.0039</v>
      </c>
      <c r="H16" s="7">
        <f t="shared" si="1"/>
        <v>8.002310160687202</v>
      </c>
      <c r="I16" s="7">
        <v>55.2</v>
      </c>
      <c r="J16" s="7">
        <v>8</v>
      </c>
      <c r="K16" s="8">
        <v>22.8</v>
      </c>
      <c r="O16" s="2" t="s">
        <v>14</v>
      </c>
      <c r="P16" s="2">
        <v>4.443</v>
      </c>
      <c r="Q16" s="2">
        <f>CONVERT(P16,"um","mm")</f>
        <v>0.004442999999999999</v>
      </c>
      <c r="R16" s="2">
        <f t="shared" si="0"/>
        <v>7.81425014331417</v>
      </c>
      <c r="T16" s="2">
        <v>84</v>
      </c>
      <c r="U16" s="2">
        <v>17.4</v>
      </c>
      <c r="V16" s="2">
        <f>CONVERT(U16,"um","mm")</f>
        <v>0.0174</v>
      </c>
      <c r="W16" s="2">
        <f t="shared" si="2"/>
        <v>5.844768883700721</v>
      </c>
    </row>
    <row r="17" spans="1:23" ht="8.25">
      <c r="A17" s="11">
        <v>7.8</v>
      </c>
      <c r="B17" s="12">
        <v>700</v>
      </c>
      <c r="C17" s="7">
        <v>67.6</v>
      </c>
      <c r="D17" s="7">
        <v>32.4</v>
      </c>
      <c r="E17" s="7">
        <v>14.7</v>
      </c>
      <c r="F17" s="7"/>
      <c r="G17" s="7">
        <f>CONVERT(A17,"um","mm")</f>
        <v>0.0078</v>
      </c>
      <c r="H17" s="7">
        <f t="shared" si="1"/>
        <v>7.002310160687201</v>
      </c>
      <c r="I17" s="7">
        <v>32.4</v>
      </c>
      <c r="J17" s="7">
        <v>7</v>
      </c>
      <c r="K17" s="8">
        <v>14.7</v>
      </c>
      <c r="O17" s="2" t="s">
        <v>15</v>
      </c>
      <c r="P17" s="2">
        <v>36.57</v>
      </c>
      <c r="T17" s="2">
        <v>90</v>
      </c>
      <c r="U17" s="2">
        <v>29.23</v>
      </c>
      <c r="V17" s="2">
        <f>CONVERT(U17,"um","mm")</f>
        <v>0.02923</v>
      </c>
      <c r="W17" s="2">
        <f t="shared" si="2"/>
        <v>5.096406360630759</v>
      </c>
    </row>
    <row r="18" spans="1:23" ht="8.25">
      <c r="A18" s="11">
        <v>15.6</v>
      </c>
      <c r="B18" s="12">
        <v>600</v>
      </c>
      <c r="C18" s="7">
        <v>82.3</v>
      </c>
      <c r="D18" s="7">
        <v>17.7</v>
      </c>
      <c r="E18" s="7">
        <v>8.28</v>
      </c>
      <c r="F18" s="7"/>
      <c r="G18" s="7">
        <f>CONVERT(A18,"um","mm")</f>
        <v>0.0156</v>
      </c>
      <c r="H18" s="7">
        <f t="shared" si="1"/>
        <v>6.002310160687201</v>
      </c>
      <c r="I18" s="7">
        <v>17.7</v>
      </c>
      <c r="J18" s="7">
        <v>6</v>
      </c>
      <c r="K18" s="8">
        <v>8.28</v>
      </c>
      <c r="O18" s="2" t="s">
        <v>16</v>
      </c>
      <c r="P18" s="2">
        <v>1338</v>
      </c>
      <c r="T18" s="2">
        <v>95</v>
      </c>
      <c r="U18" s="2">
        <v>66.57</v>
      </c>
      <c r="V18" s="2">
        <f>CONVERT(U18,"um","mm")</f>
        <v>0.06656999999999999</v>
      </c>
      <c r="W18" s="2">
        <f t="shared" si="2"/>
        <v>3.9089840215186444</v>
      </c>
    </row>
    <row r="19" spans="1:16" ht="8.25">
      <c r="A19" s="11">
        <v>31.2</v>
      </c>
      <c r="B19" s="12">
        <v>500</v>
      </c>
      <c r="C19" s="7">
        <v>90.5</v>
      </c>
      <c r="D19" s="7">
        <v>9.46</v>
      </c>
      <c r="E19" s="7">
        <v>1.4</v>
      </c>
      <c r="F19" s="7"/>
      <c r="G19" s="7">
        <f>CONVERT(A19,"um","mm")</f>
        <v>0.0312</v>
      </c>
      <c r="H19" s="7">
        <f t="shared" si="1"/>
        <v>5.002310160687201</v>
      </c>
      <c r="I19" s="7">
        <v>9.46</v>
      </c>
      <c r="J19" s="7">
        <v>5</v>
      </c>
      <c r="K19" s="8">
        <f>SUM(E19+E20+E21+E22)</f>
        <v>4.3</v>
      </c>
      <c r="O19" s="2" t="s">
        <v>17</v>
      </c>
      <c r="P19" s="2">
        <v>239.4</v>
      </c>
    </row>
    <row r="20" spans="1:31" ht="8.25">
      <c r="A20" s="11">
        <v>37.2</v>
      </c>
      <c r="B20" s="12">
        <v>400</v>
      </c>
      <c r="C20" s="7">
        <v>91.9</v>
      </c>
      <c r="D20" s="7">
        <v>8.06</v>
      </c>
      <c r="E20" s="7">
        <v>1.27</v>
      </c>
      <c r="F20" s="7"/>
      <c r="G20" s="7">
        <f>CONVERT(A20,"um","mm")</f>
        <v>0.0372</v>
      </c>
      <c r="H20" s="7">
        <f t="shared" si="1"/>
        <v>4.748553568441418</v>
      </c>
      <c r="I20" s="7">
        <v>8.06</v>
      </c>
      <c r="J20" s="7">
        <v>4</v>
      </c>
      <c r="K20" s="8">
        <f>SUM(E23+E24+E25+E26)</f>
        <v>2.14</v>
      </c>
      <c r="O20" s="2" t="s">
        <v>31</v>
      </c>
      <c r="P20" s="2">
        <v>4.631</v>
      </c>
      <c r="U20" s="2">
        <v>5</v>
      </c>
      <c r="V20" s="2">
        <v>10</v>
      </c>
      <c r="W20" s="2">
        <v>16</v>
      </c>
      <c r="X20" s="2">
        <v>25</v>
      </c>
      <c r="Y20" s="2">
        <v>50</v>
      </c>
      <c r="Z20" s="2">
        <v>75</v>
      </c>
      <c r="AA20" s="2">
        <v>84</v>
      </c>
      <c r="AB20" s="2">
        <v>90</v>
      </c>
      <c r="AC20" s="2">
        <v>95</v>
      </c>
      <c r="AD20" s="2" t="s">
        <v>45</v>
      </c>
      <c r="AE20" s="2" t="s">
        <v>46</v>
      </c>
    </row>
    <row r="21" spans="1:30" ht="8.25">
      <c r="A21" s="11">
        <v>44.2</v>
      </c>
      <c r="B21" s="12">
        <v>325</v>
      </c>
      <c r="C21" s="7">
        <v>93.2</v>
      </c>
      <c r="D21" s="7">
        <v>6.8</v>
      </c>
      <c r="E21" s="7">
        <v>1</v>
      </c>
      <c r="F21" s="7"/>
      <c r="G21" s="7">
        <f>CONVERT(A21,"um","mm")</f>
        <v>0.0442</v>
      </c>
      <c r="H21" s="7">
        <f t="shared" si="1"/>
        <v>4.499809820158018</v>
      </c>
      <c r="I21" s="7">
        <v>6.8</v>
      </c>
      <c r="J21" s="7">
        <v>3</v>
      </c>
      <c r="K21" s="8">
        <f>SUM(E27+E28+E29+E30)</f>
        <v>2.6</v>
      </c>
      <c r="O21" s="2" t="s">
        <v>32</v>
      </c>
      <c r="P21" s="2">
        <v>23.29</v>
      </c>
      <c r="U21" s="2">
        <v>0.000729</v>
      </c>
      <c r="V21" s="2">
        <v>0.0010049999999999998</v>
      </c>
      <c r="W21" s="2">
        <v>0.0013799999999999997</v>
      </c>
      <c r="X21" s="2">
        <v>0.002043</v>
      </c>
      <c r="Y21" s="2">
        <v>0.004524</v>
      </c>
      <c r="Z21" s="2">
        <v>0.01056</v>
      </c>
      <c r="AA21" s="2">
        <v>0.0174</v>
      </c>
      <c r="AB21" s="2">
        <v>0.02923</v>
      </c>
      <c r="AC21" s="2">
        <v>0.06656999999999999</v>
      </c>
      <c r="AD21" s="2">
        <f>((W21+AA21)/2)</f>
        <v>0.009389999999999999</v>
      </c>
    </row>
    <row r="22" spans="1:31" ht="8.25">
      <c r="A22" s="11">
        <v>52.6</v>
      </c>
      <c r="B22" s="12">
        <v>270</v>
      </c>
      <c r="C22" s="7">
        <v>94.2</v>
      </c>
      <c r="D22" s="7">
        <v>5.8</v>
      </c>
      <c r="E22" s="7">
        <v>0.63</v>
      </c>
      <c r="F22" s="7"/>
      <c r="G22" s="7">
        <f>CONVERT(A22,"um","mm")</f>
        <v>0.0526</v>
      </c>
      <c r="H22" s="7">
        <f t="shared" si="1"/>
        <v>4.2487933902571475</v>
      </c>
      <c r="I22" s="7">
        <v>5.8</v>
      </c>
      <c r="J22" s="7">
        <v>2</v>
      </c>
      <c r="K22" s="8">
        <f>SUM(E31+E32+E33+E34)</f>
        <v>0.4168</v>
      </c>
      <c r="U22" s="2">
        <v>10.421793564997238</v>
      </c>
      <c r="V22" s="2">
        <v>9.958588783257884</v>
      </c>
      <c r="W22" s="2">
        <v>9.501116017658642</v>
      </c>
      <c r="X22" s="2">
        <v>8.935095080590946</v>
      </c>
      <c r="Y22" s="2">
        <v>7.788185355334353</v>
      </c>
      <c r="Z22" s="2">
        <v>6.565246355078359</v>
      </c>
      <c r="AA22" s="2">
        <v>5.844768883700721</v>
      </c>
      <c r="AB22" s="2">
        <v>5.096406360630759</v>
      </c>
      <c r="AC22" s="2">
        <v>3.9089840215186444</v>
      </c>
      <c r="AD22" s="2">
        <f>((W22+AA22)/2)</f>
        <v>7.672942450679681</v>
      </c>
      <c r="AE22" s="2">
        <f>((X22-AB22)/2)</f>
        <v>1.9193443599800935</v>
      </c>
    </row>
    <row r="23" spans="1:11" ht="8.25">
      <c r="A23" s="11">
        <v>62.5</v>
      </c>
      <c r="B23" s="12">
        <v>230</v>
      </c>
      <c r="C23" s="7">
        <v>94.8</v>
      </c>
      <c r="D23" s="7">
        <v>5.17</v>
      </c>
      <c r="E23" s="7">
        <v>0.43</v>
      </c>
      <c r="F23" s="7"/>
      <c r="G23" s="7">
        <f>CONVERT(A23,"um","mm")</f>
        <v>0.0625</v>
      </c>
      <c r="H23" s="7">
        <f t="shared" si="1"/>
        <v>4</v>
      </c>
      <c r="I23" s="7">
        <v>5.17</v>
      </c>
      <c r="J23" s="7">
        <v>1</v>
      </c>
      <c r="K23" s="8">
        <f>SUM(E35+E36+E37+E38)</f>
        <v>0</v>
      </c>
    </row>
    <row r="24" spans="1:17" ht="8.25">
      <c r="A24" s="11">
        <v>74</v>
      </c>
      <c r="B24" s="12">
        <v>200</v>
      </c>
      <c r="C24" s="7">
        <v>95.3</v>
      </c>
      <c r="D24" s="7">
        <v>4.74</v>
      </c>
      <c r="E24" s="7">
        <v>0.46</v>
      </c>
      <c r="F24" s="7"/>
      <c r="G24" s="7">
        <f>CONVERT(A24,"um","mm")</f>
        <v>0.074</v>
      </c>
      <c r="H24" s="7">
        <f t="shared" si="1"/>
        <v>3.7563309190331378</v>
      </c>
      <c r="I24" s="7">
        <v>4.74</v>
      </c>
      <c r="J24" s="7">
        <v>0</v>
      </c>
      <c r="K24" s="8">
        <f>SUM(E39+E40+E41+E42)</f>
        <v>0</v>
      </c>
      <c r="O24" s="2" t="s">
        <v>42</v>
      </c>
      <c r="P24" s="2" t="s">
        <v>43</v>
      </c>
      <c r="Q24" s="2" t="s">
        <v>44</v>
      </c>
    </row>
    <row r="25" spans="1:17" ht="8.25">
      <c r="A25" s="11">
        <v>88</v>
      </c>
      <c r="B25" s="12">
        <v>170</v>
      </c>
      <c r="C25" s="7">
        <v>95.7</v>
      </c>
      <c r="D25" s="7">
        <v>4.28</v>
      </c>
      <c r="E25" s="7">
        <v>0.6</v>
      </c>
      <c r="F25" s="7"/>
      <c r="G25" s="7">
        <f>CONVERT(A25,"um","mm")</f>
        <v>0.088</v>
      </c>
      <c r="H25" s="7">
        <f t="shared" si="1"/>
        <v>3.50635266602479</v>
      </c>
      <c r="I25" s="7">
        <v>4.28</v>
      </c>
      <c r="J25" s="7">
        <v>-1</v>
      </c>
      <c r="K25" s="8">
        <f>SUM(E43+E44)</f>
        <v>0</v>
      </c>
      <c r="O25" s="2">
        <f>SUM(K25+K24+K23+K22+K21+K20)</f>
        <v>5.1568000000000005</v>
      </c>
      <c r="P25" s="2">
        <f>SUM(K19+K18+K17+K16)</f>
        <v>50.08</v>
      </c>
      <c r="Q25" s="2">
        <f>SUM(K15+K14+K13+K12+K11+K10)</f>
        <v>44.78</v>
      </c>
    </row>
    <row r="26" spans="1:11" ht="8.25">
      <c r="A26" s="11">
        <v>105</v>
      </c>
      <c r="B26" s="12">
        <v>140</v>
      </c>
      <c r="C26" s="7">
        <v>96.3</v>
      </c>
      <c r="D26" s="7">
        <v>3.67</v>
      </c>
      <c r="E26" s="7">
        <v>0.65</v>
      </c>
      <c r="F26" s="7"/>
      <c r="G26" s="7">
        <f>CONVERT(A26,"um","mm")</f>
        <v>0.105</v>
      </c>
      <c r="H26" s="7">
        <f t="shared" si="1"/>
        <v>3.2515387669959646</v>
      </c>
      <c r="I26" s="7">
        <v>3.67</v>
      </c>
      <c r="J26" s="7"/>
      <c r="K26" s="8"/>
    </row>
    <row r="27" spans="1:11" ht="8.25">
      <c r="A27" s="11">
        <v>125</v>
      </c>
      <c r="B27" s="12">
        <v>120</v>
      </c>
      <c r="C27" s="7">
        <v>97</v>
      </c>
      <c r="D27" s="7">
        <v>3.02</v>
      </c>
      <c r="E27" s="7">
        <v>0.56</v>
      </c>
      <c r="F27" s="7"/>
      <c r="G27" s="7">
        <f>CONVERT(A27,"um","mm")</f>
        <v>0.125</v>
      </c>
      <c r="H27" s="7">
        <f t="shared" si="1"/>
        <v>3</v>
      </c>
      <c r="I27" s="7">
        <v>3.02</v>
      </c>
      <c r="J27" s="7"/>
      <c r="K27" s="8"/>
    </row>
    <row r="28" spans="1:11" ht="8.25">
      <c r="A28" s="11">
        <v>149</v>
      </c>
      <c r="B28" s="12">
        <v>100</v>
      </c>
      <c r="C28" s="7">
        <v>97.5</v>
      </c>
      <c r="D28" s="7">
        <v>2.46</v>
      </c>
      <c r="E28" s="7">
        <v>0.56</v>
      </c>
      <c r="F28" s="7"/>
      <c r="G28" s="7">
        <f>CONVERT(A28,"um","mm")</f>
        <v>0.149</v>
      </c>
      <c r="H28" s="7">
        <f t="shared" si="1"/>
        <v>2.746615764199926</v>
      </c>
      <c r="I28" s="7">
        <v>2.46</v>
      </c>
      <c r="J28" s="7"/>
      <c r="K28" s="8"/>
    </row>
    <row r="29" spans="1:11" ht="8.25">
      <c r="A29" s="11">
        <v>177</v>
      </c>
      <c r="B29" s="12">
        <v>80</v>
      </c>
      <c r="C29" s="7">
        <v>98.1</v>
      </c>
      <c r="D29" s="7">
        <v>1.9</v>
      </c>
      <c r="E29" s="7">
        <v>0.74</v>
      </c>
      <c r="F29" s="7"/>
      <c r="G29" s="7">
        <f>CONVERT(A29,"um","mm")</f>
        <v>0.177</v>
      </c>
      <c r="H29" s="7">
        <f t="shared" si="1"/>
        <v>2.49817873457909</v>
      </c>
      <c r="I29" s="7">
        <v>1.9</v>
      </c>
      <c r="J29" s="7"/>
      <c r="K29" s="8"/>
    </row>
    <row r="30" spans="1:11" ht="8.25">
      <c r="A30" s="11">
        <v>210</v>
      </c>
      <c r="B30" s="12">
        <v>70</v>
      </c>
      <c r="C30" s="7">
        <v>98.8</v>
      </c>
      <c r="D30" s="7">
        <v>1.16</v>
      </c>
      <c r="E30" s="7">
        <v>0.74</v>
      </c>
      <c r="F30" s="7"/>
      <c r="G30" s="7">
        <f>CONVERT(A30,"um","mm")</f>
        <v>0.21</v>
      </c>
      <c r="H30" s="7">
        <f t="shared" si="1"/>
        <v>2.2515387669959646</v>
      </c>
      <c r="I30" s="7">
        <v>1.16</v>
      </c>
      <c r="J30" s="7"/>
      <c r="K30" s="8"/>
    </row>
    <row r="31" spans="1:11" ht="8.25">
      <c r="A31" s="11">
        <v>250</v>
      </c>
      <c r="B31" s="12">
        <v>60</v>
      </c>
      <c r="C31" s="7">
        <v>99.6</v>
      </c>
      <c r="D31" s="7">
        <v>0.42</v>
      </c>
      <c r="E31" s="7">
        <v>0.36</v>
      </c>
      <c r="F31" s="7"/>
      <c r="G31" s="7">
        <f>CONVERT(A31,"um","mm")</f>
        <v>0.25</v>
      </c>
      <c r="H31" s="7">
        <f t="shared" si="1"/>
        <v>2</v>
      </c>
      <c r="I31" s="7">
        <v>0.42</v>
      </c>
      <c r="J31" s="7"/>
      <c r="K31" s="8"/>
    </row>
    <row r="32" spans="1:11" ht="8.25">
      <c r="A32" s="11">
        <v>297</v>
      </c>
      <c r="B32" s="12">
        <v>50</v>
      </c>
      <c r="C32" s="7">
        <v>99.9</v>
      </c>
      <c r="D32" s="7">
        <v>0.057</v>
      </c>
      <c r="E32" s="7">
        <v>0.056</v>
      </c>
      <c r="F32" s="7"/>
      <c r="G32" s="7">
        <f>CONVERT(A32,"um","mm")</f>
        <v>0.297</v>
      </c>
      <c r="H32" s="7">
        <f t="shared" si="1"/>
        <v>1.7514651638613215</v>
      </c>
      <c r="I32" s="7">
        <v>0.057</v>
      </c>
      <c r="J32" s="7"/>
      <c r="K32" s="8"/>
    </row>
    <row r="33" spans="1:11" ht="8.25">
      <c r="A33" s="11">
        <v>354</v>
      </c>
      <c r="B33" s="12">
        <v>45</v>
      </c>
      <c r="C33" s="7">
        <v>99.999</v>
      </c>
      <c r="D33" s="7">
        <v>0.0008</v>
      </c>
      <c r="E33" s="7">
        <v>0.0008</v>
      </c>
      <c r="F33" s="7"/>
      <c r="G33" s="7">
        <f>CONVERT(A33,"um","mm")</f>
        <v>0.354</v>
      </c>
      <c r="H33" s="7">
        <f t="shared" si="1"/>
        <v>1.4981787345790896</v>
      </c>
      <c r="I33" s="7">
        <v>0.0008</v>
      </c>
      <c r="J33" s="7"/>
      <c r="K33" s="8"/>
    </row>
    <row r="34" spans="1:11" ht="8.25">
      <c r="A34" s="11">
        <v>420</v>
      </c>
      <c r="B34" s="12">
        <v>40</v>
      </c>
      <c r="C34" s="7">
        <v>100</v>
      </c>
      <c r="D34" s="7">
        <v>0</v>
      </c>
      <c r="E34" s="7">
        <v>0</v>
      </c>
      <c r="F34" s="7"/>
      <c r="G34" s="7">
        <f>CONVERT(A34,"um","mm")</f>
        <v>0.42</v>
      </c>
      <c r="H34" s="7">
        <f t="shared" si="1"/>
        <v>1.2515387669959643</v>
      </c>
      <c r="I34" s="7">
        <v>0</v>
      </c>
      <c r="J34" s="7"/>
      <c r="K34" s="8"/>
    </row>
    <row r="35" spans="1:11" ht="8.25">
      <c r="A35" s="11">
        <v>500</v>
      </c>
      <c r="B35" s="12">
        <v>35</v>
      </c>
      <c r="C35" s="7">
        <v>100</v>
      </c>
      <c r="D35" s="7">
        <v>0</v>
      </c>
      <c r="E35" s="7">
        <v>0</v>
      </c>
      <c r="F35" s="7"/>
      <c r="G35" s="7">
        <f>CONVERT(A35,"um","mm")</f>
        <v>0.5</v>
      </c>
      <c r="H35" s="7">
        <f t="shared" si="1"/>
        <v>1</v>
      </c>
      <c r="I35" s="7">
        <v>0</v>
      </c>
      <c r="J35" s="7"/>
      <c r="K35" s="8"/>
    </row>
    <row r="36" spans="1:11" ht="8.25">
      <c r="A36" s="11">
        <v>590</v>
      </c>
      <c r="B36" s="12">
        <v>30</v>
      </c>
      <c r="C36" s="7">
        <v>100</v>
      </c>
      <c r="D36" s="7">
        <v>0</v>
      </c>
      <c r="E36" s="7">
        <v>0</v>
      </c>
      <c r="F36" s="7"/>
      <c r="G36" s="7">
        <f>CONVERT(A36,"um","mm")</f>
        <v>0.59</v>
      </c>
      <c r="H36" s="7">
        <f t="shared" si="1"/>
        <v>0.7612131404128836</v>
      </c>
      <c r="I36" s="7">
        <v>0</v>
      </c>
      <c r="J36" s="7"/>
      <c r="K36" s="8"/>
    </row>
    <row r="37" spans="1:11" ht="8.25">
      <c r="A37" s="11">
        <v>710</v>
      </c>
      <c r="B37" s="12">
        <v>25</v>
      </c>
      <c r="C37" s="7">
        <v>100</v>
      </c>
      <c r="D37" s="7">
        <v>0</v>
      </c>
      <c r="E37" s="7">
        <v>0</v>
      </c>
      <c r="F37" s="7"/>
      <c r="G37" s="7">
        <f>CONVERT(A37,"um","mm")</f>
        <v>0.71</v>
      </c>
      <c r="H37" s="7">
        <f t="shared" si="1"/>
        <v>0.49410907027004275</v>
      </c>
      <c r="I37" s="7">
        <v>0</v>
      </c>
      <c r="J37" s="7"/>
      <c r="K37" s="8"/>
    </row>
    <row r="38" spans="1:11" ht="8.25">
      <c r="A38" s="11">
        <v>840</v>
      </c>
      <c r="B38" s="12">
        <v>20</v>
      </c>
      <c r="C38" s="7">
        <v>100</v>
      </c>
      <c r="D38" s="7">
        <v>0</v>
      </c>
      <c r="E38" s="7">
        <v>0</v>
      </c>
      <c r="F38" s="7"/>
      <c r="G38" s="7">
        <f>CONVERT(A38,"um","mm")</f>
        <v>0.84</v>
      </c>
      <c r="H38" s="7">
        <f t="shared" si="1"/>
        <v>0.2515387669959645</v>
      </c>
      <c r="I38" s="7">
        <v>0</v>
      </c>
      <c r="J38" s="7"/>
      <c r="K38" s="8"/>
    </row>
    <row r="39" spans="1:11" ht="8.25">
      <c r="A39" s="11">
        <v>1000</v>
      </c>
      <c r="B39" s="12">
        <v>18</v>
      </c>
      <c r="C39" s="7">
        <v>100</v>
      </c>
      <c r="D39" s="7">
        <v>0</v>
      </c>
      <c r="E39" s="7">
        <v>0</v>
      </c>
      <c r="F39" s="7"/>
      <c r="G39" s="7">
        <f>CONVERT(A39,"um","mm")</f>
        <v>1</v>
      </c>
      <c r="H39" s="7">
        <f t="shared" si="1"/>
        <v>0</v>
      </c>
      <c r="I39" s="7">
        <v>0</v>
      </c>
      <c r="J39" s="7"/>
      <c r="K39" s="8"/>
    </row>
    <row r="40" spans="1:11" ht="8.25">
      <c r="A40" s="11">
        <v>1190</v>
      </c>
      <c r="B40" s="12">
        <v>16</v>
      </c>
      <c r="C40" s="7">
        <v>100</v>
      </c>
      <c r="D40" s="7">
        <v>0</v>
      </c>
      <c r="E40" s="7">
        <v>0</v>
      </c>
      <c r="F40" s="7"/>
      <c r="G40" s="7">
        <f>CONVERT(A40,"um","mm")</f>
        <v>1.19</v>
      </c>
      <c r="H40" s="7">
        <f t="shared" si="1"/>
        <v>-0.2509615735332188</v>
      </c>
      <c r="I40" s="7">
        <v>0</v>
      </c>
      <c r="J40" s="7"/>
      <c r="K40" s="8"/>
    </row>
    <row r="41" spans="1:11" ht="8.25">
      <c r="A41" s="11">
        <v>1410</v>
      </c>
      <c r="B41" s="12">
        <v>14</v>
      </c>
      <c r="C41" s="7">
        <v>100</v>
      </c>
      <c r="D41" s="7">
        <v>0</v>
      </c>
      <c r="E41" s="7">
        <v>0</v>
      </c>
      <c r="F41" s="7"/>
      <c r="G41" s="7">
        <f>CONVERT(A41,"um","mm")</f>
        <v>1.41</v>
      </c>
      <c r="H41" s="7">
        <f t="shared" si="1"/>
        <v>-0.4956951626240688</v>
      </c>
      <c r="I41" s="7">
        <v>0</v>
      </c>
      <c r="J41" s="7"/>
      <c r="K41" s="8"/>
    </row>
    <row r="42" spans="1:11" ht="8.25">
      <c r="A42" s="11">
        <v>1680</v>
      </c>
      <c r="B42" s="12">
        <v>12</v>
      </c>
      <c r="C42" s="7">
        <v>100</v>
      </c>
      <c r="D42" s="7">
        <v>0</v>
      </c>
      <c r="E42" s="7">
        <v>0</v>
      </c>
      <c r="F42" s="7"/>
      <c r="G42" s="7">
        <f>CONVERT(A42,"um","mm")</f>
        <v>1.68</v>
      </c>
      <c r="H42" s="7">
        <f t="shared" si="1"/>
        <v>-0.7484612330040356</v>
      </c>
      <c r="I42" s="7">
        <v>0</v>
      </c>
      <c r="J42" s="7"/>
      <c r="K42" s="8"/>
    </row>
    <row r="43" spans="1:11" ht="8.25">
      <c r="A43" s="11">
        <v>2000</v>
      </c>
      <c r="B43" s="12">
        <v>10</v>
      </c>
      <c r="C43" s="7">
        <v>100</v>
      </c>
      <c r="D43" s="7">
        <v>0</v>
      </c>
      <c r="E43" s="7">
        <v>0</v>
      </c>
      <c r="F43" s="7"/>
      <c r="G43" s="7">
        <f>CONVERT(A43,"um","mm")</f>
        <v>2</v>
      </c>
      <c r="H43" s="7">
        <f t="shared" si="1"/>
        <v>-1</v>
      </c>
      <c r="I43" s="7">
        <v>0</v>
      </c>
      <c r="J43" s="7"/>
      <c r="K43" s="8"/>
    </row>
    <row r="44" spans="1:11" ht="9" thickBot="1">
      <c r="A44" s="13"/>
      <c r="B44" s="14"/>
      <c r="C44" s="9">
        <v>100</v>
      </c>
      <c r="D44" s="9">
        <v>0</v>
      </c>
      <c r="E44" s="9"/>
      <c r="F44" s="9"/>
      <c r="G44" s="9">
        <f>CONVERT(A44,"um","mm")</f>
        <v>0</v>
      </c>
      <c r="H44" s="9" t="e">
        <f t="shared" si="1"/>
        <v>#NUM!</v>
      </c>
      <c r="I44" s="9"/>
      <c r="J44" s="9"/>
      <c r="K44" s="10"/>
    </row>
    <row r="45" ht="9" thickTop="1"/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J1">
      <selection activeCell="O25" sqref="O25:Q25"/>
    </sheetView>
  </sheetViews>
  <sheetFormatPr defaultColWidth="9.140625" defaultRowHeight="12.75"/>
  <cols>
    <col min="1" max="1" width="8.00390625" style="2" bestFit="1" customWidth="1"/>
    <col min="2" max="2" width="14.421875" style="2" bestFit="1" customWidth="1"/>
    <col min="3" max="4" width="9.28125" style="2" bestFit="1" customWidth="1"/>
    <col min="5" max="5" width="10.57421875" style="2" bestFit="1" customWidth="1"/>
    <col min="6" max="6" width="0.85546875" style="2" customWidth="1"/>
    <col min="7" max="8" width="5.00390625" style="2" bestFit="1" customWidth="1"/>
    <col min="9" max="9" width="5.28125" style="2" bestFit="1" customWidth="1"/>
    <col min="10" max="10" width="4.57421875" style="2" bestFit="1" customWidth="1"/>
    <col min="11" max="11" width="6.28125" style="2" bestFit="1" customWidth="1"/>
    <col min="12" max="14" width="0.85546875" style="2" customWidth="1"/>
    <col min="15" max="15" width="11.57421875" style="2" bestFit="1" customWidth="1"/>
    <col min="16" max="16" width="6.28125" style="2" bestFit="1" customWidth="1"/>
    <col min="17" max="17" width="5.00390625" style="2" bestFit="1" customWidth="1"/>
    <col min="18" max="18" width="4.8515625" style="2" bestFit="1" customWidth="1"/>
    <col min="19" max="19" width="0.85546875" style="2" customWidth="1"/>
    <col min="20" max="20" width="4.8515625" style="2" bestFit="1" customWidth="1"/>
    <col min="21" max="21" width="5.57421875" style="2" bestFit="1" customWidth="1"/>
    <col min="22" max="22" width="5.00390625" style="2" bestFit="1" customWidth="1"/>
    <col min="23" max="23" width="4.8515625" style="2" bestFit="1" customWidth="1"/>
    <col min="24" max="25" width="4.7109375" style="2" bestFit="1" customWidth="1"/>
    <col min="26" max="26" width="4.57421875" style="2" bestFit="1" customWidth="1"/>
    <col min="27" max="28" width="4.8515625" style="2" bestFit="1" customWidth="1"/>
    <col min="29" max="29" width="4.7109375" style="2" bestFit="1" customWidth="1"/>
    <col min="30" max="30" width="7.00390625" style="2" bestFit="1" customWidth="1"/>
    <col min="31" max="31" width="11.140625" style="2" bestFit="1" customWidth="1"/>
    <col min="32" max="16384" width="9.140625" style="2" customWidth="1"/>
  </cols>
  <sheetData>
    <row r="1" spans="1:2" ht="8.25">
      <c r="A1" s="2" t="s">
        <v>0</v>
      </c>
      <c r="B1" s="2">
        <v>37267.4625</v>
      </c>
    </row>
    <row r="2" spans="1:5" ht="8.25">
      <c r="A2" s="2" t="s">
        <v>1</v>
      </c>
      <c r="B2" s="2" t="s">
        <v>116</v>
      </c>
      <c r="C2" s="2" t="s">
        <v>36</v>
      </c>
      <c r="D2" s="2" t="s">
        <v>37</v>
      </c>
      <c r="E2" s="2" t="s">
        <v>38</v>
      </c>
    </row>
    <row r="3" spans="1:6" ht="8.25">
      <c r="A3" s="2" t="s">
        <v>3</v>
      </c>
      <c r="B3" s="2" t="s">
        <v>117</v>
      </c>
      <c r="C3" s="2">
        <f>AVERAGE(E3:F3)</f>
        <v>13.875</v>
      </c>
      <c r="D3" s="2">
        <f>CONVERT(C3,"ft","m")</f>
        <v>4.2291</v>
      </c>
      <c r="E3" s="2">
        <f>CONVERT(VALUE(LEFT(B4,3)),"in","ft")</f>
        <v>13.75</v>
      </c>
      <c r="F3" s="2">
        <f>CONVERT(VALUE(RIGHT(B4,3)),"in","ft")</f>
        <v>14</v>
      </c>
    </row>
    <row r="4" spans="1:2" ht="8.25">
      <c r="A4" s="2" t="s">
        <v>5</v>
      </c>
      <c r="B4" s="2" t="s">
        <v>118</v>
      </c>
    </row>
    <row r="5" ht="8.25">
      <c r="A5" s="2" t="s">
        <v>7</v>
      </c>
    </row>
    <row r="6" ht="9" thickBot="1"/>
    <row r="7" spans="1:21" ht="9" thickTop="1">
      <c r="A7" s="3" t="s">
        <v>18</v>
      </c>
      <c r="B7" s="4" t="s">
        <v>26</v>
      </c>
      <c r="C7" s="4" t="s">
        <v>20</v>
      </c>
      <c r="D7" s="4" t="s">
        <v>21</v>
      </c>
      <c r="E7" s="4" t="s">
        <v>22</v>
      </c>
      <c r="F7" s="4"/>
      <c r="G7" s="4"/>
      <c r="H7" s="4"/>
      <c r="I7" s="4"/>
      <c r="J7" s="4"/>
      <c r="K7" s="5"/>
      <c r="T7" s="2" t="s">
        <v>24</v>
      </c>
      <c r="U7" s="2" t="s">
        <v>33</v>
      </c>
    </row>
    <row r="8" spans="1:23" ht="8.25">
      <c r="A8" s="6" t="s">
        <v>23</v>
      </c>
      <c r="B8" s="7"/>
      <c r="C8" s="7" t="s">
        <v>24</v>
      </c>
      <c r="D8" s="7" t="s">
        <v>24</v>
      </c>
      <c r="E8" s="7" t="s">
        <v>24</v>
      </c>
      <c r="F8" s="7"/>
      <c r="G8" s="7"/>
      <c r="H8" s="7"/>
      <c r="I8" s="7"/>
      <c r="J8" s="7"/>
      <c r="K8" s="8"/>
      <c r="Q8" s="2" t="s">
        <v>27</v>
      </c>
      <c r="R8" s="2" t="s">
        <v>28</v>
      </c>
      <c r="T8" s="2" t="s">
        <v>25</v>
      </c>
      <c r="U8" s="2" t="s">
        <v>34</v>
      </c>
      <c r="V8" s="2" t="s">
        <v>27</v>
      </c>
      <c r="W8" s="2" t="s">
        <v>28</v>
      </c>
    </row>
    <row r="9" spans="1:21" ht="8.25">
      <c r="A9" s="6"/>
      <c r="B9" s="7"/>
      <c r="C9" s="7" t="s">
        <v>25</v>
      </c>
      <c r="D9" s="7" t="s">
        <v>29</v>
      </c>
      <c r="E9" s="7" t="s">
        <v>25</v>
      </c>
      <c r="F9" s="7"/>
      <c r="G9" s="7" t="s">
        <v>27</v>
      </c>
      <c r="H9" s="7" t="s">
        <v>28</v>
      </c>
      <c r="I9" s="7" t="s">
        <v>39</v>
      </c>
      <c r="J9" s="7" t="s">
        <v>40</v>
      </c>
      <c r="K9" s="8" t="s">
        <v>41</v>
      </c>
      <c r="O9" s="2" t="s">
        <v>8</v>
      </c>
      <c r="P9" s="2">
        <v>0.375</v>
      </c>
      <c r="Q9" s="2">
        <f>CONVERT(P9,"um","mm")</f>
        <v>0.000375</v>
      </c>
      <c r="R9" s="2">
        <f>-LOG(Q9/1,2)</f>
        <v>11.380821783940931</v>
      </c>
      <c r="U9" s="2" t="s">
        <v>35</v>
      </c>
    </row>
    <row r="10" spans="1:23" ht="8.25">
      <c r="A10" s="11">
        <v>0</v>
      </c>
      <c r="B10" s="12">
        <v>1400</v>
      </c>
      <c r="C10" s="7">
        <v>0</v>
      </c>
      <c r="D10" s="7">
        <v>100</v>
      </c>
      <c r="E10" s="7">
        <v>0</v>
      </c>
      <c r="F10" s="7"/>
      <c r="G10" s="7">
        <f>CONVERT(A10,"um","mm")</f>
        <v>0</v>
      </c>
      <c r="H10" s="7" t="e">
        <f>-LOG(G10,2)</f>
        <v>#NUM!</v>
      </c>
      <c r="I10" s="7">
        <v>100</v>
      </c>
      <c r="J10" s="7"/>
      <c r="K10" s="8"/>
      <c r="O10" s="2" t="s">
        <v>9</v>
      </c>
      <c r="P10" s="2">
        <v>2000</v>
      </c>
      <c r="Q10" s="2">
        <f>CONVERT(P10,"um","mm")</f>
        <v>2</v>
      </c>
      <c r="R10" s="2">
        <f aca="true" t="shared" si="0" ref="R10:R16">-LOG(Q10/1,2)</f>
        <v>-1</v>
      </c>
      <c r="T10" s="2">
        <v>5</v>
      </c>
      <c r="U10" s="2">
        <v>0.721</v>
      </c>
      <c r="V10" s="2">
        <f>CONVERT(U10,"um","mm")</f>
        <v>0.000721</v>
      </c>
      <c r="W10" s="2">
        <f>-LOG(V10/1,2)</f>
        <v>10.437713120083352</v>
      </c>
    </row>
    <row r="11" spans="1:23" ht="8.25">
      <c r="A11" s="11">
        <v>0.12</v>
      </c>
      <c r="B11" s="12">
        <v>1300</v>
      </c>
      <c r="C11" s="7">
        <v>0</v>
      </c>
      <c r="D11" s="7">
        <v>100</v>
      </c>
      <c r="E11" s="7">
        <v>0</v>
      </c>
      <c r="F11" s="7"/>
      <c r="G11" s="7">
        <f>CONVERT(A11,"um","mm")</f>
        <v>0.00012</v>
      </c>
      <c r="H11" s="7">
        <f aca="true" t="shared" si="1" ref="H11:H44">-LOG(G11,2)</f>
        <v>13.024677973715656</v>
      </c>
      <c r="I11" s="7">
        <v>100</v>
      </c>
      <c r="J11" s="7">
        <v>13</v>
      </c>
      <c r="K11" s="8">
        <v>0</v>
      </c>
      <c r="O11" s="2" t="s">
        <v>10</v>
      </c>
      <c r="P11" s="2">
        <v>100</v>
      </c>
      <c r="Q11" s="2">
        <f>CONVERT(P11,"um","mm")</f>
        <v>0.1</v>
      </c>
      <c r="R11" s="2">
        <f t="shared" si="0"/>
        <v>3.321928094887362</v>
      </c>
      <c r="T11" s="2">
        <v>10</v>
      </c>
      <c r="U11" s="2">
        <v>1.003</v>
      </c>
      <c r="V11" s="2">
        <f>CONVERT(U11,"um","mm")</f>
        <v>0.0010029999999999998</v>
      </c>
      <c r="W11" s="2">
        <f aca="true" t="shared" si="2" ref="W11:W18">-LOG(V11/1,2)</f>
        <v>9.961462678711994</v>
      </c>
    </row>
    <row r="12" spans="1:23" ht="8.25">
      <c r="A12" s="11">
        <v>0.24</v>
      </c>
      <c r="B12" s="12">
        <v>1200</v>
      </c>
      <c r="C12" s="7">
        <v>0</v>
      </c>
      <c r="D12" s="7">
        <v>100</v>
      </c>
      <c r="E12" s="7">
        <v>1.01</v>
      </c>
      <c r="F12" s="7"/>
      <c r="G12" s="7">
        <f>CONVERT(A12,"um","mm")</f>
        <v>0.00024</v>
      </c>
      <c r="H12" s="7">
        <f t="shared" si="1"/>
        <v>12.024677973715656</v>
      </c>
      <c r="I12" s="7">
        <v>100</v>
      </c>
      <c r="J12" s="7">
        <v>12</v>
      </c>
      <c r="K12" s="8">
        <v>1.01</v>
      </c>
      <c r="O12" s="2" t="s">
        <v>11</v>
      </c>
      <c r="P12" s="2">
        <v>15.45</v>
      </c>
      <c r="Q12" s="2">
        <f>CONVERT(P12,"um","mm")</f>
        <v>0.01545</v>
      </c>
      <c r="R12" s="2">
        <f t="shared" si="0"/>
        <v>6.016249351645074</v>
      </c>
      <c r="T12" s="2">
        <v>16</v>
      </c>
      <c r="U12" s="2">
        <v>1.411</v>
      </c>
      <c r="V12" s="2">
        <f>CONVERT(U12,"um","mm")</f>
        <v>0.001411</v>
      </c>
      <c r="W12" s="2">
        <f t="shared" si="2"/>
        <v>9.46906629672691</v>
      </c>
    </row>
    <row r="13" spans="1:23" ht="8.25">
      <c r="A13" s="11">
        <v>0.49</v>
      </c>
      <c r="B13" s="12">
        <v>1100</v>
      </c>
      <c r="C13" s="7">
        <v>1.01</v>
      </c>
      <c r="D13" s="7">
        <v>99</v>
      </c>
      <c r="E13" s="7">
        <v>8.62</v>
      </c>
      <c r="F13" s="7"/>
      <c r="G13" s="7">
        <f>CONVERT(A13,"um","mm")</f>
        <v>0.00049</v>
      </c>
      <c r="H13" s="7">
        <f t="shared" si="1"/>
        <v>10.994930630321603</v>
      </c>
      <c r="I13" s="7">
        <v>99</v>
      </c>
      <c r="J13" s="7">
        <v>11</v>
      </c>
      <c r="K13" s="8">
        <v>8.62</v>
      </c>
      <c r="O13" s="2" t="s">
        <v>12</v>
      </c>
      <c r="P13" s="2">
        <v>5.32</v>
      </c>
      <c r="Q13" s="2">
        <f>CONVERT(P13,"um","mm")</f>
        <v>0.00532</v>
      </c>
      <c r="R13" s="2">
        <f t="shared" si="0"/>
        <v>7.554358038935622</v>
      </c>
      <c r="T13" s="2">
        <v>25</v>
      </c>
      <c r="U13" s="2">
        <v>2.187</v>
      </c>
      <c r="V13" s="2">
        <f>CONVERT(U13,"um","mm")</f>
        <v>0.002187</v>
      </c>
      <c r="W13" s="2">
        <f t="shared" si="2"/>
        <v>8.836831064276081</v>
      </c>
    </row>
    <row r="14" spans="1:23" ht="8.25">
      <c r="A14" s="11">
        <v>0.98</v>
      </c>
      <c r="B14" s="12">
        <v>1000</v>
      </c>
      <c r="C14" s="7">
        <v>9.63</v>
      </c>
      <c r="D14" s="7">
        <v>90.4</v>
      </c>
      <c r="E14" s="7">
        <v>12.8</v>
      </c>
      <c r="F14" s="7"/>
      <c r="G14" s="7">
        <f>CONVERT(A14,"um","mm")</f>
        <v>0.00098</v>
      </c>
      <c r="H14" s="7">
        <f t="shared" si="1"/>
        <v>9.994930630321603</v>
      </c>
      <c r="I14" s="7">
        <v>90.4</v>
      </c>
      <c r="J14" s="7">
        <v>10</v>
      </c>
      <c r="K14" s="8">
        <v>12.8</v>
      </c>
      <c r="O14" s="2" t="s">
        <v>30</v>
      </c>
      <c r="P14" s="2">
        <v>2.75</v>
      </c>
      <c r="Q14" s="2">
        <f>CONVERT(P14,"um","mm")</f>
        <v>0.00275</v>
      </c>
      <c r="R14" s="2">
        <f t="shared" si="0"/>
        <v>8.50635266602479</v>
      </c>
      <c r="T14" s="2">
        <v>50</v>
      </c>
      <c r="U14" s="2">
        <v>5.32</v>
      </c>
      <c r="V14" s="2">
        <f>CONVERT(U14,"um","mm")</f>
        <v>0.00532</v>
      </c>
      <c r="W14" s="2">
        <f t="shared" si="2"/>
        <v>7.554358038935622</v>
      </c>
    </row>
    <row r="15" spans="1:23" ht="8.25">
      <c r="A15" s="11">
        <v>1.95</v>
      </c>
      <c r="B15" s="12">
        <v>900</v>
      </c>
      <c r="C15" s="7">
        <v>22.4</v>
      </c>
      <c r="D15" s="7">
        <v>77.6</v>
      </c>
      <c r="E15" s="7">
        <v>18.1</v>
      </c>
      <c r="F15" s="7"/>
      <c r="G15" s="7">
        <f>CONVERT(A15,"um","mm")</f>
        <v>0.00195</v>
      </c>
      <c r="H15" s="7">
        <f t="shared" si="1"/>
        <v>9.002310160687202</v>
      </c>
      <c r="I15" s="7">
        <v>77.6</v>
      </c>
      <c r="J15" s="7">
        <v>9</v>
      </c>
      <c r="K15" s="8">
        <v>18.1</v>
      </c>
      <c r="O15" s="2" t="s">
        <v>13</v>
      </c>
      <c r="P15" s="2">
        <v>2.904</v>
      </c>
      <c r="Q15" s="2">
        <f>CONVERT(P15,"um","mm")</f>
        <v>0.002904</v>
      </c>
      <c r="R15" s="2">
        <f t="shared" si="0"/>
        <v>8.427742831328425</v>
      </c>
      <c r="T15" s="2">
        <v>75</v>
      </c>
      <c r="U15" s="2">
        <v>14.22</v>
      </c>
      <c r="V15" s="2">
        <f>CONVERT(U15,"um","mm")</f>
        <v>0.01422</v>
      </c>
      <c r="W15" s="2">
        <f t="shared" si="2"/>
        <v>6.135934724817397</v>
      </c>
    </row>
    <row r="16" spans="1:23" ht="8.25">
      <c r="A16" s="11">
        <v>3.9</v>
      </c>
      <c r="B16" s="12">
        <v>800</v>
      </c>
      <c r="C16" s="7">
        <v>40.5</v>
      </c>
      <c r="D16" s="7">
        <v>59.5</v>
      </c>
      <c r="E16" s="7">
        <v>20.5</v>
      </c>
      <c r="F16" s="7"/>
      <c r="G16" s="7">
        <f>CONVERT(A16,"um","mm")</f>
        <v>0.0039</v>
      </c>
      <c r="H16" s="7">
        <f t="shared" si="1"/>
        <v>8.002310160687202</v>
      </c>
      <c r="I16" s="7">
        <v>59.5</v>
      </c>
      <c r="J16" s="7">
        <v>8</v>
      </c>
      <c r="K16" s="8">
        <v>20.5</v>
      </c>
      <c r="O16" s="2" t="s">
        <v>14</v>
      </c>
      <c r="P16" s="2">
        <v>4.877</v>
      </c>
      <c r="Q16" s="2">
        <f>CONVERT(P16,"um","mm")</f>
        <v>0.004877</v>
      </c>
      <c r="R16" s="2">
        <f t="shared" si="0"/>
        <v>7.679790312288307</v>
      </c>
      <c r="T16" s="2">
        <v>84</v>
      </c>
      <c r="U16" s="2">
        <v>22.57</v>
      </c>
      <c r="V16" s="2">
        <f>CONVERT(U16,"um","mm")</f>
        <v>0.02257</v>
      </c>
      <c r="W16" s="2">
        <f t="shared" si="2"/>
        <v>5.469449771244976</v>
      </c>
    </row>
    <row r="17" spans="1:23" ht="8.25">
      <c r="A17" s="11">
        <v>7.8</v>
      </c>
      <c r="B17" s="12">
        <v>700</v>
      </c>
      <c r="C17" s="7">
        <v>61</v>
      </c>
      <c r="D17" s="7">
        <v>39</v>
      </c>
      <c r="E17" s="7">
        <v>15.9</v>
      </c>
      <c r="F17" s="7"/>
      <c r="G17" s="7">
        <f>CONVERT(A17,"um","mm")</f>
        <v>0.0078</v>
      </c>
      <c r="H17" s="7">
        <f t="shared" si="1"/>
        <v>7.002310160687201</v>
      </c>
      <c r="I17" s="7">
        <v>39</v>
      </c>
      <c r="J17" s="7">
        <v>7</v>
      </c>
      <c r="K17" s="8">
        <v>15.9</v>
      </c>
      <c r="O17" s="2" t="s">
        <v>15</v>
      </c>
      <c r="P17" s="2">
        <v>31.77</v>
      </c>
      <c r="T17" s="2">
        <v>90</v>
      </c>
      <c r="U17" s="2">
        <v>35.17</v>
      </c>
      <c r="V17" s="2">
        <f>CONVERT(U17,"um","mm")</f>
        <v>0.03517</v>
      </c>
      <c r="W17" s="2">
        <f t="shared" si="2"/>
        <v>4.829510854811505</v>
      </c>
    </row>
    <row r="18" spans="1:23" ht="8.25">
      <c r="A18" s="11">
        <v>15.6</v>
      </c>
      <c r="B18" s="12">
        <v>600</v>
      </c>
      <c r="C18" s="7">
        <v>76.9</v>
      </c>
      <c r="D18" s="7">
        <v>23.1</v>
      </c>
      <c r="E18" s="7">
        <v>11.6</v>
      </c>
      <c r="F18" s="7"/>
      <c r="G18" s="7">
        <f>CONVERT(A18,"um","mm")</f>
        <v>0.0156</v>
      </c>
      <c r="H18" s="7">
        <f t="shared" si="1"/>
        <v>6.002310160687201</v>
      </c>
      <c r="I18" s="7">
        <v>23.1</v>
      </c>
      <c r="J18" s="7">
        <v>6</v>
      </c>
      <c r="K18" s="8">
        <v>11.6</v>
      </c>
      <c r="O18" s="2" t="s">
        <v>16</v>
      </c>
      <c r="P18" s="2">
        <v>1009</v>
      </c>
      <c r="T18" s="2">
        <v>95</v>
      </c>
      <c r="U18" s="2">
        <v>59.99</v>
      </c>
      <c r="V18" s="2">
        <f>CONVERT(U18,"um","mm")</f>
        <v>0.05999</v>
      </c>
      <c r="W18" s="2">
        <f t="shared" si="2"/>
        <v>4.0591341582667075</v>
      </c>
    </row>
    <row r="19" spans="1:16" ht="8.25">
      <c r="A19" s="11">
        <v>31.2</v>
      </c>
      <c r="B19" s="12">
        <v>500</v>
      </c>
      <c r="C19" s="7">
        <v>88.5</v>
      </c>
      <c r="D19" s="7">
        <v>11.5</v>
      </c>
      <c r="E19" s="7">
        <v>2.17</v>
      </c>
      <c r="F19" s="7"/>
      <c r="G19" s="7">
        <f>CONVERT(A19,"um","mm")</f>
        <v>0.0312</v>
      </c>
      <c r="H19" s="7">
        <f t="shared" si="1"/>
        <v>5.002310160687201</v>
      </c>
      <c r="I19" s="7">
        <v>11.5</v>
      </c>
      <c r="J19" s="7">
        <v>5</v>
      </c>
      <c r="K19" s="8">
        <f>SUM(E19+E20+E21+E22)</f>
        <v>6.719999999999999</v>
      </c>
      <c r="O19" s="2" t="s">
        <v>17</v>
      </c>
      <c r="P19" s="2">
        <v>205.6</v>
      </c>
    </row>
    <row r="20" spans="1:31" ht="8.25">
      <c r="A20" s="11">
        <v>37.2</v>
      </c>
      <c r="B20" s="12">
        <v>400</v>
      </c>
      <c r="C20" s="7">
        <v>90.7</v>
      </c>
      <c r="D20" s="7">
        <v>9.32</v>
      </c>
      <c r="E20" s="7">
        <v>1.94</v>
      </c>
      <c r="F20" s="7"/>
      <c r="G20" s="7">
        <f>CONVERT(A20,"um","mm")</f>
        <v>0.0372</v>
      </c>
      <c r="H20" s="7">
        <f t="shared" si="1"/>
        <v>4.748553568441418</v>
      </c>
      <c r="I20" s="7">
        <v>9.32</v>
      </c>
      <c r="J20" s="7">
        <v>4</v>
      </c>
      <c r="K20" s="8">
        <f>SUM(E23+E24+E25+E26)</f>
        <v>2.61</v>
      </c>
      <c r="O20" s="2" t="s">
        <v>31</v>
      </c>
      <c r="P20" s="2">
        <v>4.814</v>
      </c>
      <c r="U20" s="2">
        <v>5</v>
      </c>
      <c r="V20" s="2">
        <v>10</v>
      </c>
      <c r="W20" s="2">
        <v>16</v>
      </c>
      <c r="X20" s="2">
        <v>25</v>
      </c>
      <c r="Y20" s="2">
        <v>50</v>
      </c>
      <c r="Z20" s="2">
        <v>75</v>
      </c>
      <c r="AA20" s="2">
        <v>84</v>
      </c>
      <c r="AB20" s="2">
        <v>90</v>
      </c>
      <c r="AC20" s="2">
        <v>95</v>
      </c>
      <c r="AD20" s="2" t="s">
        <v>45</v>
      </c>
      <c r="AE20" s="2" t="s">
        <v>46</v>
      </c>
    </row>
    <row r="21" spans="1:30" ht="8.25">
      <c r="A21" s="11">
        <v>44.2</v>
      </c>
      <c r="B21" s="12">
        <v>325</v>
      </c>
      <c r="C21" s="7">
        <v>92.6</v>
      </c>
      <c r="D21" s="7">
        <v>7.39</v>
      </c>
      <c r="E21" s="7">
        <v>1.55</v>
      </c>
      <c r="F21" s="7"/>
      <c r="G21" s="7">
        <f>CONVERT(A21,"um","mm")</f>
        <v>0.0442</v>
      </c>
      <c r="H21" s="7">
        <f t="shared" si="1"/>
        <v>4.499809820158018</v>
      </c>
      <c r="I21" s="7">
        <v>7.39</v>
      </c>
      <c r="J21" s="7">
        <v>3</v>
      </c>
      <c r="K21" s="8">
        <f>SUM(E27+E28+E29+E30)</f>
        <v>1.87</v>
      </c>
      <c r="O21" s="2" t="s">
        <v>32</v>
      </c>
      <c r="P21" s="2">
        <v>28.18</v>
      </c>
      <c r="U21" s="2">
        <v>0.000721</v>
      </c>
      <c r="V21" s="2">
        <v>0.0010029999999999998</v>
      </c>
      <c r="W21" s="2">
        <v>0.001411</v>
      </c>
      <c r="X21" s="2">
        <v>0.002187</v>
      </c>
      <c r="Y21" s="2">
        <v>0.00532</v>
      </c>
      <c r="Z21" s="2">
        <v>0.01422</v>
      </c>
      <c r="AA21" s="2">
        <v>0.02257</v>
      </c>
      <c r="AB21" s="2">
        <v>0.03517</v>
      </c>
      <c r="AC21" s="2">
        <v>0.05999</v>
      </c>
      <c r="AD21" s="2">
        <f>((W21+AA21)/2)</f>
        <v>0.0119905</v>
      </c>
    </row>
    <row r="22" spans="1:31" ht="8.25">
      <c r="A22" s="11">
        <v>52.6</v>
      </c>
      <c r="B22" s="12">
        <v>270</v>
      </c>
      <c r="C22" s="7">
        <v>94.2</v>
      </c>
      <c r="D22" s="7">
        <v>5.83</v>
      </c>
      <c r="E22" s="7">
        <v>1.06</v>
      </c>
      <c r="F22" s="7"/>
      <c r="G22" s="7">
        <f>CONVERT(A22,"um","mm")</f>
        <v>0.0526</v>
      </c>
      <c r="H22" s="7">
        <f t="shared" si="1"/>
        <v>4.2487933902571475</v>
      </c>
      <c r="I22" s="7">
        <v>5.83</v>
      </c>
      <c r="J22" s="7">
        <v>2</v>
      </c>
      <c r="K22" s="8">
        <f>SUM(E31+E32+E33+E34)</f>
        <v>0.28780000000000006</v>
      </c>
      <c r="U22" s="2">
        <v>10.437713120083352</v>
      </c>
      <c r="V22" s="2">
        <v>9.961462678711994</v>
      </c>
      <c r="W22" s="2">
        <v>9.46906629672691</v>
      </c>
      <c r="X22" s="2">
        <v>8.836831064276081</v>
      </c>
      <c r="Y22" s="2">
        <v>7.554358038935622</v>
      </c>
      <c r="Z22" s="2">
        <v>6.135934724817397</v>
      </c>
      <c r="AA22" s="2">
        <v>5.469449771244976</v>
      </c>
      <c r="AB22" s="2">
        <v>4.829510854811505</v>
      </c>
      <c r="AC22" s="2">
        <v>4.0591341582667075</v>
      </c>
      <c r="AD22" s="2">
        <f>((W22+AA22)/2)</f>
        <v>7.469258033985943</v>
      </c>
      <c r="AE22" s="2">
        <f>((X22-AB22)/2)</f>
        <v>2.003660104732288</v>
      </c>
    </row>
    <row r="23" spans="1:11" ht="8.25">
      <c r="A23" s="11">
        <v>62.5</v>
      </c>
      <c r="B23" s="12">
        <v>230</v>
      </c>
      <c r="C23" s="7">
        <v>95.2</v>
      </c>
      <c r="D23" s="7">
        <v>4.77</v>
      </c>
      <c r="E23" s="7">
        <v>0.76</v>
      </c>
      <c r="F23" s="7"/>
      <c r="G23" s="7">
        <f>CONVERT(A23,"um","mm")</f>
        <v>0.0625</v>
      </c>
      <c r="H23" s="7">
        <f t="shared" si="1"/>
        <v>4</v>
      </c>
      <c r="I23" s="7">
        <v>4.77</v>
      </c>
      <c r="J23" s="7">
        <v>1</v>
      </c>
      <c r="K23" s="8">
        <f>SUM(E35+E36+E37+E38)</f>
        <v>0</v>
      </c>
    </row>
    <row r="24" spans="1:17" ht="8.25">
      <c r="A24" s="11">
        <v>74</v>
      </c>
      <c r="B24" s="12">
        <v>200</v>
      </c>
      <c r="C24" s="7">
        <v>96</v>
      </c>
      <c r="D24" s="7">
        <v>4.01</v>
      </c>
      <c r="E24" s="7">
        <v>0.66</v>
      </c>
      <c r="F24" s="7"/>
      <c r="G24" s="7">
        <f>CONVERT(A24,"um","mm")</f>
        <v>0.074</v>
      </c>
      <c r="H24" s="7">
        <f t="shared" si="1"/>
        <v>3.7563309190331378</v>
      </c>
      <c r="I24" s="7">
        <v>4.01</v>
      </c>
      <c r="J24" s="7">
        <v>0</v>
      </c>
      <c r="K24" s="8">
        <f>SUM(E39+E40+E41+E42)</f>
        <v>0</v>
      </c>
      <c r="O24" s="2" t="s">
        <v>42</v>
      </c>
      <c r="P24" s="2" t="s">
        <v>43</v>
      </c>
      <c r="Q24" s="2" t="s">
        <v>44</v>
      </c>
    </row>
    <row r="25" spans="1:17" ht="8.25">
      <c r="A25" s="11">
        <v>88</v>
      </c>
      <c r="B25" s="12">
        <v>170</v>
      </c>
      <c r="C25" s="7">
        <v>96.6</v>
      </c>
      <c r="D25" s="7">
        <v>3.35</v>
      </c>
      <c r="E25" s="7">
        <v>0.62</v>
      </c>
      <c r="F25" s="7"/>
      <c r="G25" s="7">
        <f>CONVERT(A25,"um","mm")</f>
        <v>0.088</v>
      </c>
      <c r="H25" s="7">
        <f t="shared" si="1"/>
        <v>3.50635266602479</v>
      </c>
      <c r="I25" s="7">
        <v>3.35</v>
      </c>
      <c r="J25" s="7">
        <v>-1</v>
      </c>
      <c r="K25" s="8">
        <f>SUM(E43+E44)</f>
        <v>0</v>
      </c>
      <c r="O25" s="2">
        <f>SUM(K25+K24+K23+K22+K21+K20)</f>
        <v>4.767799999999999</v>
      </c>
      <c r="P25" s="2">
        <f>SUM(K19+K18+K17+K16)</f>
        <v>54.72</v>
      </c>
      <c r="Q25" s="2">
        <f>SUM(K15+K14+K13+K12+K11+K10)</f>
        <v>40.53</v>
      </c>
    </row>
    <row r="26" spans="1:11" ht="8.25">
      <c r="A26" s="11">
        <v>105</v>
      </c>
      <c r="B26" s="12">
        <v>140</v>
      </c>
      <c r="C26" s="7">
        <v>97.3</v>
      </c>
      <c r="D26" s="7">
        <v>2.73</v>
      </c>
      <c r="E26" s="7">
        <v>0.57</v>
      </c>
      <c r="F26" s="7"/>
      <c r="G26" s="7">
        <f>CONVERT(A26,"um","mm")</f>
        <v>0.105</v>
      </c>
      <c r="H26" s="7">
        <f t="shared" si="1"/>
        <v>3.2515387669959646</v>
      </c>
      <c r="I26" s="7">
        <v>2.73</v>
      </c>
      <c r="J26" s="7"/>
      <c r="K26" s="8"/>
    </row>
    <row r="27" spans="1:11" ht="8.25">
      <c r="A27" s="11">
        <v>125</v>
      </c>
      <c r="B27" s="12">
        <v>120</v>
      </c>
      <c r="C27" s="7">
        <v>97.8</v>
      </c>
      <c r="D27" s="7">
        <v>2.15</v>
      </c>
      <c r="E27" s="7">
        <v>0.54</v>
      </c>
      <c r="F27" s="7"/>
      <c r="G27" s="7">
        <f>CONVERT(A27,"um","mm")</f>
        <v>0.125</v>
      </c>
      <c r="H27" s="7">
        <f t="shared" si="1"/>
        <v>3</v>
      </c>
      <c r="I27" s="7">
        <v>2.15</v>
      </c>
      <c r="J27" s="7"/>
      <c r="K27" s="8"/>
    </row>
    <row r="28" spans="1:11" ht="8.25">
      <c r="A28" s="11">
        <v>149</v>
      </c>
      <c r="B28" s="12">
        <v>100</v>
      </c>
      <c r="C28" s="7">
        <v>98.4</v>
      </c>
      <c r="D28" s="7">
        <v>1.62</v>
      </c>
      <c r="E28" s="7">
        <v>0.5</v>
      </c>
      <c r="F28" s="7"/>
      <c r="G28" s="7">
        <f>CONVERT(A28,"um","mm")</f>
        <v>0.149</v>
      </c>
      <c r="H28" s="7">
        <f t="shared" si="1"/>
        <v>2.746615764199926</v>
      </c>
      <c r="I28" s="7">
        <v>1.62</v>
      </c>
      <c r="J28" s="7"/>
      <c r="K28" s="8"/>
    </row>
    <row r="29" spans="1:11" ht="8.25">
      <c r="A29" s="11">
        <v>177</v>
      </c>
      <c r="B29" s="12">
        <v>80</v>
      </c>
      <c r="C29" s="7">
        <v>98.9</v>
      </c>
      <c r="D29" s="7">
        <v>1.12</v>
      </c>
      <c r="E29" s="7">
        <v>0.45</v>
      </c>
      <c r="F29" s="7"/>
      <c r="G29" s="7">
        <f>CONVERT(A29,"um","mm")</f>
        <v>0.177</v>
      </c>
      <c r="H29" s="7">
        <f t="shared" si="1"/>
        <v>2.49817873457909</v>
      </c>
      <c r="I29" s="7">
        <v>1.12</v>
      </c>
      <c r="J29" s="7"/>
      <c r="K29" s="8"/>
    </row>
    <row r="30" spans="1:11" ht="8.25">
      <c r="A30" s="11">
        <v>210</v>
      </c>
      <c r="B30" s="12">
        <v>70</v>
      </c>
      <c r="C30" s="7">
        <v>99.3</v>
      </c>
      <c r="D30" s="7">
        <v>0.66</v>
      </c>
      <c r="E30" s="7">
        <v>0.38</v>
      </c>
      <c r="F30" s="7"/>
      <c r="G30" s="7">
        <f>CONVERT(A30,"um","mm")</f>
        <v>0.21</v>
      </c>
      <c r="H30" s="7">
        <f t="shared" si="1"/>
        <v>2.2515387669959646</v>
      </c>
      <c r="I30" s="7">
        <v>0.66</v>
      </c>
      <c r="J30" s="7"/>
      <c r="K30" s="8"/>
    </row>
    <row r="31" spans="1:11" ht="8.25">
      <c r="A31" s="11">
        <v>250</v>
      </c>
      <c r="B31" s="12">
        <v>60</v>
      </c>
      <c r="C31" s="7">
        <v>99.7</v>
      </c>
      <c r="D31" s="7">
        <v>0.29</v>
      </c>
      <c r="E31" s="7">
        <v>0.22</v>
      </c>
      <c r="F31" s="7"/>
      <c r="G31" s="7">
        <f>CONVERT(A31,"um","mm")</f>
        <v>0.25</v>
      </c>
      <c r="H31" s="7">
        <f t="shared" si="1"/>
        <v>2</v>
      </c>
      <c r="I31" s="7">
        <v>0.29</v>
      </c>
      <c r="J31" s="7"/>
      <c r="K31" s="8"/>
    </row>
    <row r="32" spans="1:11" ht="8.25">
      <c r="A32" s="11">
        <v>297</v>
      </c>
      <c r="B32" s="12">
        <v>50</v>
      </c>
      <c r="C32" s="7">
        <v>99.9</v>
      </c>
      <c r="D32" s="7">
        <v>0.067</v>
      </c>
      <c r="E32" s="7">
        <v>0.064</v>
      </c>
      <c r="F32" s="7"/>
      <c r="G32" s="7">
        <f>CONVERT(A32,"um","mm")</f>
        <v>0.297</v>
      </c>
      <c r="H32" s="7">
        <f t="shared" si="1"/>
        <v>1.7514651638613215</v>
      </c>
      <c r="I32" s="7">
        <v>0.067</v>
      </c>
      <c r="J32" s="7"/>
      <c r="K32" s="8"/>
    </row>
    <row r="33" spans="1:11" ht="8.25">
      <c r="A33" s="11">
        <v>354</v>
      </c>
      <c r="B33" s="12">
        <v>45</v>
      </c>
      <c r="C33" s="7">
        <v>99.996</v>
      </c>
      <c r="D33" s="7">
        <v>0.0038</v>
      </c>
      <c r="E33" s="7">
        <v>0.0038</v>
      </c>
      <c r="F33" s="7"/>
      <c r="G33" s="7">
        <f>CONVERT(A33,"um","mm")</f>
        <v>0.354</v>
      </c>
      <c r="H33" s="7">
        <f t="shared" si="1"/>
        <v>1.4981787345790896</v>
      </c>
      <c r="I33" s="7">
        <v>0.0038</v>
      </c>
      <c r="J33" s="7"/>
      <c r="K33" s="8"/>
    </row>
    <row r="34" spans="1:11" ht="8.25">
      <c r="A34" s="11">
        <v>420</v>
      </c>
      <c r="B34" s="12">
        <v>40</v>
      </c>
      <c r="C34" s="7">
        <v>100</v>
      </c>
      <c r="D34" s="7">
        <v>0</v>
      </c>
      <c r="E34" s="7">
        <v>0</v>
      </c>
      <c r="F34" s="7"/>
      <c r="G34" s="7">
        <f>CONVERT(A34,"um","mm")</f>
        <v>0.42</v>
      </c>
      <c r="H34" s="7">
        <f t="shared" si="1"/>
        <v>1.2515387669959643</v>
      </c>
      <c r="I34" s="7">
        <v>0</v>
      </c>
      <c r="J34" s="7"/>
      <c r="K34" s="8"/>
    </row>
    <row r="35" spans="1:11" ht="8.25">
      <c r="A35" s="11">
        <v>500</v>
      </c>
      <c r="B35" s="12">
        <v>35</v>
      </c>
      <c r="C35" s="7">
        <v>100</v>
      </c>
      <c r="D35" s="7">
        <v>0</v>
      </c>
      <c r="E35" s="7">
        <v>0</v>
      </c>
      <c r="F35" s="7"/>
      <c r="G35" s="7">
        <f>CONVERT(A35,"um","mm")</f>
        <v>0.5</v>
      </c>
      <c r="H35" s="7">
        <f t="shared" si="1"/>
        <v>1</v>
      </c>
      <c r="I35" s="7">
        <v>0</v>
      </c>
      <c r="J35" s="7"/>
      <c r="K35" s="8"/>
    </row>
    <row r="36" spans="1:11" ht="8.25">
      <c r="A36" s="11">
        <v>590</v>
      </c>
      <c r="B36" s="12">
        <v>30</v>
      </c>
      <c r="C36" s="7">
        <v>100</v>
      </c>
      <c r="D36" s="7">
        <v>0</v>
      </c>
      <c r="E36" s="7">
        <v>0</v>
      </c>
      <c r="F36" s="7"/>
      <c r="G36" s="7">
        <f>CONVERT(A36,"um","mm")</f>
        <v>0.59</v>
      </c>
      <c r="H36" s="7">
        <f t="shared" si="1"/>
        <v>0.7612131404128836</v>
      </c>
      <c r="I36" s="7">
        <v>0</v>
      </c>
      <c r="J36" s="7"/>
      <c r="K36" s="8"/>
    </row>
    <row r="37" spans="1:11" ht="8.25">
      <c r="A37" s="11">
        <v>710</v>
      </c>
      <c r="B37" s="12">
        <v>25</v>
      </c>
      <c r="C37" s="7">
        <v>100</v>
      </c>
      <c r="D37" s="7">
        <v>0</v>
      </c>
      <c r="E37" s="7">
        <v>0</v>
      </c>
      <c r="F37" s="7"/>
      <c r="G37" s="7">
        <f>CONVERT(A37,"um","mm")</f>
        <v>0.71</v>
      </c>
      <c r="H37" s="7">
        <f t="shared" si="1"/>
        <v>0.49410907027004275</v>
      </c>
      <c r="I37" s="7">
        <v>0</v>
      </c>
      <c r="J37" s="7"/>
      <c r="K37" s="8"/>
    </row>
    <row r="38" spans="1:11" ht="8.25">
      <c r="A38" s="11">
        <v>840</v>
      </c>
      <c r="B38" s="12">
        <v>20</v>
      </c>
      <c r="C38" s="7">
        <v>100</v>
      </c>
      <c r="D38" s="7">
        <v>0</v>
      </c>
      <c r="E38" s="7">
        <v>0</v>
      </c>
      <c r="F38" s="7"/>
      <c r="G38" s="7">
        <f>CONVERT(A38,"um","mm")</f>
        <v>0.84</v>
      </c>
      <c r="H38" s="7">
        <f t="shared" si="1"/>
        <v>0.2515387669959645</v>
      </c>
      <c r="I38" s="7">
        <v>0</v>
      </c>
      <c r="J38" s="7"/>
      <c r="K38" s="8"/>
    </row>
    <row r="39" spans="1:11" ht="8.25">
      <c r="A39" s="11">
        <v>1000</v>
      </c>
      <c r="B39" s="12">
        <v>18</v>
      </c>
      <c r="C39" s="7">
        <v>100</v>
      </c>
      <c r="D39" s="7">
        <v>0</v>
      </c>
      <c r="E39" s="7">
        <v>0</v>
      </c>
      <c r="F39" s="7"/>
      <c r="G39" s="7">
        <f>CONVERT(A39,"um","mm")</f>
        <v>1</v>
      </c>
      <c r="H39" s="7">
        <f t="shared" si="1"/>
        <v>0</v>
      </c>
      <c r="I39" s="7">
        <v>0</v>
      </c>
      <c r="J39" s="7"/>
      <c r="K39" s="8"/>
    </row>
    <row r="40" spans="1:11" ht="8.25">
      <c r="A40" s="11">
        <v>1190</v>
      </c>
      <c r="B40" s="12">
        <v>16</v>
      </c>
      <c r="C40" s="7">
        <v>100</v>
      </c>
      <c r="D40" s="7">
        <v>0</v>
      </c>
      <c r="E40" s="7">
        <v>0</v>
      </c>
      <c r="F40" s="7"/>
      <c r="G40" s="7">
        <f>CONVERT(A40,"um","mm")</f>
        <v>1.19</v>
      </c>
      <c r="H40" s="7">
        <f t="shared" si="1"/>
        <v>-0.2509615735332188</v>
      </c>
      <c r="I40" s="7">
        <v>0</v>
      </c>
      <c r="J40" s="7"/>
      <c r="K40" s="8"/>
    </row>
    <row r="41" spans="1:11" ht="8.25">
      <c r="A41" s="11">
        <v>1410</v>
      </c>
      <c r="B41" s="12">
        <v>14</v>
      </c>
      <c r="C41" s="7">
        <v>100</v>
      </c>
      <c r="D41" s="7">
        <v>0</v>
      </c>
      <c r="E41" s="7">
        <v>0</v>
      </c>
      <c r="F41" s="7"/>
      <c r="G41" s="7">
        <f>CONVERT(A41,"um","mm")</f>
        <v>1.41</v>
      </c>
      <c r="H41" s="7">
        <f t="shared" si="1"/>
        <v>-0.4956951626240688</v>
      </c>
      <c r="I41" s="7">
        <v>0</v>
      </c>
      <c r="J41" s="7"/>
      <c r="K41" s="8"/>
    </row>
    <row r="42" spans="1:11" ht="8.25">
      <c r="A42" s="11">
        <v>1680</v>
      </c>
      <c r="B42" s="12">
        <v>12</v>
      </c>
      <c r="C42" s="7">
        <v>100</v>
      </c>
      <c r="D42" s="7">
        <v>0</v>
      </c>
      <c r="E42" s="7">
        <v>0</v>
      </c>
      <c r="F42" s="7"/>
      <c r="G42" s="7">
        <f>CONVERT(A42,"um","mm")</f>
        <v>1.68</v>
      </c>
      <c r="H42" s="7">
        <f t="shared" si="1"/>
        <v>-0.7484612330040356</v>
      </c>
      <c r="I42" s="7">
        <v>0</v>
      </c>
      <c r="J42" s="7"/>
      <c r="K42" s="8"/>
    </row>
    <row r="43" spans="1:11" ht="8.25">
      <c r="A43" s="11">
        <v>2000</v>
      </c>
      <c r="B43" s="12">
        <v>10</v>
      </c>
      <c r="C43" s="7">
        <v>100</v>
      </c>
      <c r="D43" s="7">
        <v>0</v>
      </c>
      <c r="E43" s="7">
        <v>0</v>
      </c>
      <c r="F43" s="7"/>
      <c r="G43" s="7">
        <f>CONVERT(A43,"um","mm")</f>
        <v>2</v>
      </c>
      <c r="H43" s="7">
        <f t="shared" si="1"/>
        <v>-1</v>
      </c>
      <c r="I43" s="7">
        <v>0</v>
      </c>
      <c r="J43" s="7"/>
      <c r="K43" s="8"/>
    </row>
    <row r="44" spans="1:11" ht="9" thickBot="1">
      <c r="A44" s="13"/>
      <c r="B44" s="14"/>
      <c r="C44" s="9">
        <v>100</v>
      </c>
      <c r="D44" s="9">
        <v>0</v>
      </c>
      <c r="E44" s="9"/>
      <c r="F44" s="9"/>
      <c r="G44" s="9">
        <f>CONVERT(A44,"um","mm")</f>
        <v>0</v>
      </c>
      <c r="H44" s="9" t="e">
        <f t="shared" si="1"/>
        <v>#NUM!</v>
      </c>
      <c r="I44" s="9"/>
      <c r="J44" s="9"/>
      <c r="K44" s="10"/>
    </row>
    <row r="45" ht="9" thickTop="1"/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J1">
      <selection activeCell="O25" sqref="O25:Q25"/>
    </sheetView>
  </sheetViews>
  <sheetFormatPr defaultColWidth="9.140625" defaultRowHeight="12.75"/>
  <cols>
    <col min="1" max="1" width="8.00390625" style="2" bestFit="1" customWidth="1"/>
    <col min="2" max="2" width="8.8515625" style="2" bestFit="1" customWidth="1"/>
    <col min="3" max="4" width="9.28125" style="2" bestFit="1" customWidth="1"/>
    <col min="5" max="5" width="10.57421875" style="2" bestFit="1" customWidth="1"/>
    <col min="6" max="6" width="0.85546875" style="2" customWidth="1"/>
    <col min="7" max="8" width="5.00390625" style="2" bestFit="1" customWidth="1"/>
    <col min="9" max="9" width="5.28125" style="2" bestFit="1" customWidth="1"/>
    <col min="10" max="10" width="4.57421875" style="2" bestFit="1" customWidth="1"/>
    <col min="11" max="11" width="6.28125" style="2" bestFit="1" customWidth="1"/>
    <col min="12" max="14" width="0.85546875" style="2" customWidth="1"/>
    <col min="15" max="15" width="11.57421875" style="2" bestFit="1" customWidth="1"/>
    <col min="16" max="16" width="6.28125" style="2" bestFit="1" customWidth="1"/>
    <col min="17" max="17" width="5.00390625" style="2" bestFit="1" customWidth="1"/>
    <col min="18" max="18" width="4.8515625" style="2" bestFit="1" customWidth="1"/>
    <col min="19" max="19" width="0.85546875" style="2" customWidth="1"/>
    <col min="20" max="20" width="4.8515625" style="2" bestFit="1" customWidth="1"/>
    <col min="21" max="21" width="5.57421875" style="2" bestFit="1" customWidth="1"/>
    <col min="22" max="22" width="5.00390625" style="2" bestFit="1" customWidth="1"/>
    <col min="23" max="23" width="4.8515625" style="2" bestFit="1" customWidth="1"/>
    <col min="24" max="25" width="4.7109375" style="2" bestFit="1" customWidth="1"/>
    <col min="26" max="26" width="4.57421875" style="2" bestFit="1" customWidth="1"/>
    <col min="27" max="28" width="4.8515625" style="2" bestFit="1" customWidth="1"/>
    <col min="29" max="29" width="4.7109375" style="2" bestFit="1" customWidth="1"/>
    <col min="30" max="30" width="7.00390625" style="2" bestFit="1" customWidth="1"/>
    <col min="31" max="31" width="11.140625" style="2" bestFit="1" customWidth="1"/>
    <col min="32" max="16384" width="9.140625" style="2" customWidth="1"/>
  </cols>
  <sheetData>
    <row r="1" spans="1:2" ht="8.25">
      <c r="A1" s="2" t="s">
        <v>0</v>
      </c>
      <c r="B1" s="2">
        <v>37362.47152777778</v>
      </c>
    </row>
    <row r="2" spans="1:5" ht="8.25">
      <c r="A2" s="2" t="s">
        <v>1</v>
      </c>
      <c r="B2" s="2" t="s">
        <v>113</v>
      </c>
      <c r="C2" s="2" t="s">
        <v>36</v>
      </c>
      <c r="D2" s="2" t="s">
        <v>37</v>
      </c>
      <c r="E2" s="2" t="s">
        <v>38</v>
      </c>
    </row>
    <row r="3" spans="1:6" ht="8.25">
      <c r="A3" s="2" t="s">
        <v>3</v>
      </c>
      <c r="B3" s="2" t="s">
        <v>114</v>
      </c>
      <c r="C3" s="2">
        <f>AVERAGE(E3:F3)</f>
        <v>13.041666666666666</v>
      </c>
      <c r="D3" s="2">
        <f>CONVERT(C3,"ft","m")</f>
        <v>3.9751</v>
      </c>
      <c r="E3" s="2">
        <f>CONVERT(VALUE(LEFT(B4,3)),"in","ft")</f>
        <v>12.916666666666666</v>
      </c>
      <c r="F3" s="2">
        <f>CONVERT(VALUE(RIGHT(B4,3)),"in","ft")</f>
        <v>13.166666666666666</v>
      </c>
    </row>
    <row r="4" spans="1:2" ht="8.25">
      <c r="A4" s="2" t="s">
        <v>5</v>
      </c>
      <c r="B4" s="2" t="s">
        <v>115</v>
      </c>
    </row>
    <row r="5" ht="8.25">
      <c r="A5" s="2" t="s">
        <v>7</v>
      </c>
    </row>
    <row r="6" ht="9" thickBot="1"/>
    <row r="7" spans="1:21" ht="9" thickTop="1">
      <c r="A7" s="3" t="s">
        <v>18</v>
      </c>
      <c r="B7" s="4" t="s">
        <v>26</v>
      </c>
      <c r="C7" s="4" t="s">
        <v>20</v>
      </c>
      <c r="D7" s="4" t="s">
        <v>21</v>
      </c>
      <c r="E7" s="4" t="s">
        <v>22</v>
      </c>
      <c r="F7" s="4"/>
      <c r="G7" s="4"/>
      <c r="H7" s="4"/>
      <c r="I7" s="4"/>
      <c r="J7" s="4"/>
      <c r="K7" s="5"/>
      <c r="T7" s="2" t="s">
        <v>24</v>
      </c>
      <c r="U7" s="2" t="s">
        <v>33</v>
      </c>
    </row>
    <row r="8" spans="1:23" ht="8.25">
      <c r="A8" s="6" t="s">
        <v>23</v>
      </c>
      <c r="B8" s="7"/>
      <c r="C8" s="7" t="s">
        <v>24</v>
      </c>
      <c r="D8" s="7" t="s">
        <v>24</v>
      </c>
      <c r="E8" s="7" t="s">
        <v>24</v>
      </c>
      <c r="F8" s="7"/>
      <c r="G8" s="7"/>
      <c r="H8" s="7"/>
      <c r="I8" s="7"/>
      <c r="J8" s="7"/>
      <c r="K8" s="8"/>
      <c r="Q8" s="2" t="s">
        <v>27</v>
      </c>
      <c r="R8" s="2" t="s">
        <v>28</v>
      </c>
      <c r="T8" s="2" t="s">
        <v>25</v>
      </c>
      <c r="U8" s="2" t="s">
        <v>34</v>
      </c>
      <c r="V8" s="2" t="s">
        <v>27</v>
      </c>
      <c r="W8" s="2" t="s">
        <v>28</v>
      </c>
    </row>
    <row r="9" spans="1:21" ht="8.25">
      <c r="A9" s="6"/>
      <c r="B9" s="7"/>
      <c r="C9" s="7" t="s">
        <v>25</v>
      </c>
      <c r="D9" s="7" t="s">
        <v>29</v>
      </c>
      <c r="E9" s="7" t="s">
        <v>25</v>
      </c>
      <c r="F9" s="7"/>
      <c r="G9" s="7" t="s">
        <v>27</v>
      </c>
      <c r="H9" s="7" t="s">
        <v>28</v>
      </c>
      <c r="I9" s="7" t="s">
        <v>39</v>
      </c>
      <c r="J9" s="7" t="s">
        <v>40</v>
      </c>
      <c r="K9" s="8" t="s">
        <v>41</v>
      </c>
      <c r="O9" s="2" t="s">
        <v>8</v>
      </c>
      <c r="P9" s="2">
        <v>0.375</v>
      </c>
      <c r="Q9" s="2">
        <f>CONVERT(P9,"um","mm")</f>
        <v>0.000375</v>
      </c>
      <c r="R9" s="2">
        <f>-LOG(Q9/1,2)</f>
        <v>11.380821783940931</v>
      </c>
      <c r="U9" s="2" t="s">
        <v>35</v>
      </c>
    </row>
    <row r="10" spans="1:23" ht="8.25">
      <c r="A10" s="11">
        <v>0</v>
      </c>
      <c r="B10" s="12">
        <v>1400</v>
      </c>
      <c r="C10" s="7">
        <v>0</v>
      </c>
      <c r="D10" s="7">
        <v>100</v>
      </c>
      <c r="E10" s="7">
        <v>0</v>
      </c>
      <c r="F10" s="7"/>
      <c r="G10" s="7">
        <f>CONVERT(A10,"um","mm")</f>
        <v>0</v>
      </c>
      <c r="H10" s="7" t="e">
        <f>-LOG(G10,2)</f>
        <v>#NUM!</v>
      </c>
      <c r="I10" s="7">
        <v>100</v>
      </c>
      <c r="J10" s="7"/>
      <c r="K10" s="8"/>
      <c r="O10" s="2" t="s">
        <v>9</v>
      </c>
      <c r="P10" s="2">
        <v>2000</v>
      </c>
      <c r="Q10" s="2">
        <f>CONVERT(P10,"um","mm")</f>
        <v>2</v>
      </c>
      <c r="R10" s="2">
        <f aca="true" t="shared" si="0" ref="R10:R16">-LOG(Q10/1,2)</f>
        <v>-1</v>
      </c>
      <c r="T10" s="2">
        <v>5</v>
      </c>
      <c r="U10" s="2">
        <v>0.687</v>
      </c>
      <c r="V10" s="2">
        <f>CONVERT(U10,"um","mm")</f>
        <v>0.0006870000000000001</v>
      </c>
      <c r="W10" s="2">
        <f>-LOG(V10/1,2)</f>
        <v>10.507402280506074</v>
      </c>
    </row>
    <row r="11" spans="1:23" ht="8.25">
      <c r="A11" s="11">
        <v>0.12</v>
      </c>
      <c r="B11" s="12">
        <v>1300</v>
      </c>
      <c r="C11" s="7">
        <v>0</v>
      </c>
      <c r="D11" s="7">
        <v>100</v>
      </c>
      <c r="E11" s="7">
        <v>0</v>
      </c>
      <c r="F11" s="7"/>
      <c r="G11" s="7">
        <f>CONVERT(A11,"um","mm")</f>
        <v>0.00012</v>
      </c>
      <c r="H11" s="7">
        <f aca="true" t="shared" si="1" ref="H11:H44">-LOG(G11,2)</f>
        <v>13.024677973715656</v>
      </c>
      <c r="I11" s="7">
        <v>100</v>
      </c>
      <c r="J11" s="7">
        <v>13</v>
      </c>
      <c r="K11" s="8">
        <v>0</v>
      </c>
      <c r="O11" s="2" t="s">
        <v>10</v>
      </c>
      <c r="P11" s="2">
        <v>100</v>
      </c>
      <c r="Q11" s="2">
        <f>CONVERT(P11,"um","mm")</f>
        <v>0.1</v>
      </c>
      <c r="R11" s="2">
        <f t="shared" si="0"/>
        <v>3.321928094887362</v>
      </c>
      <c r="T11" s="2">
        <v>10</v>
      </c>
      <c r="U11" s="2">
        <v>0.923</v>
      </c>
      <c r="V11" s="2">
        <f>CONVERT(U11,"um","mm")</f>
        <v>0.000923</v>
      </c>
      <c r="W11" s="2">
        <f aca="true" t="shared" si="2" ref="W11:W18">-LOG(V11/1,2)</f>
        <v>10.0813817316784</v>
      </c>
    </row>
    <row r="12" spans="1:23" ht="8.25">
      <c r="A12" s="11">
        <v>0.24</v>
      </c>
      <c r="B12" s="12">
        <v>1200</v>
      </c>
      <c r="C12" s="7">
        <v>0</v>
      </c>
      <c r="D12" s="7">
        <v>100</v>
      </c>
      <c r="E12" s="7">
        <v>1.15</v>
      </c>
      <c r="F12" s="7"/>
      <c r="G12" s="7">
        <f>CONVERT(A12,"um","mm")</f>
        <v>0.00024</v>
      </c>
      <c r="H12" s="7">
        <f t="shared" si="1"/>
        <v>12.024677973715656</v>
      </c>
      <c r="I12" s="7">
        <v>100</v>
      </c>
      <c r="J12" s="7">
        <v>12</v>
      </c>
      <c r="K12" s="8">
        <v>1.15</v>
      </c>
      <c r="O12" s="2" t="s">
        <v>11</v>
      </c>
      <c r="P12" s="2">
        <v>11.67</v>
      </c>
      <c r="Q12" s="2">
        <f>CONVERT(P12,"um","mm")</f>
        <v>0.01167</v>
      </c>
      <c r="R12" s="2">
        <f t="shared" si="0"/>
        <v>6.421051628729464</v>
      </c>
      <c r="T12" s="2">
        <v>16</v>
      </c>
      <c r="U12" s="2">
        <v>1.244</v>
      </c>
      <c r="V12" s="2">
        <f>CONVERT(U12,"um","mm")</f>
        <v>0.001244</v>
      </c>
      <c r="W12" s="2">
        <f t="shared" si="2"/>
        <v>9.65079779919357</v>
      </c>
    </row>
    <row r="13" spans="1:23" ht="8.25">
      <c r="A13" s="11">
        <v>0.49</v>
      </c>
      <c r="B13" s="12">
        <v>1100</v>
      </c>
      <c r="C13" s="7">
        <v>1.15</v>
      </c>
      <c r="D13" s="7">
        <v>98.9</v>
      </c>
      <c r="E13" s="7">
        <v>10</v>
      </c>
      <c r="F13" s="7"/>
      <c r="G13" s="7">
        <f>CONVERT(A13,"um","mm")</f>
        <v>0.00049</v>
      </c>
      <c r="H13" s="7">
        <f t="shared" si="1"/>
        <v>10.994930630321603</v>
      </c>
      <c r="I13" s="7">
        <v>98.9</v>
      </c>
      <c r="J13" s="7">
        <v>11</v>
      </c>
      <c r="K13" s="8">
        <v>10</v>
      </c>
      <c r="O13" s="2" t="s">
        <v>12</v>
      </c>
      <c r="P13" s="2">
        <v>4.109</v>
      </c>
      <c r="Q13" s="2">
        <f>CONVERT(P13,"um","mm")</f>
        <v>0.004109</v>
      </c>
      <c r="R13" s="2">
        <f t="shared" si="0"/>
        <v>7.926996954156518</v>
      </c>
      <c r="T13" s="2">
        <v>25</v>
      </c>
      <c r="U13" s="2">
        <v>1.835</v>
      </c>
      <c r="V13" s="2">
        <f>CONVERT(U13,"um","mm")</f>
        <v>0.001835</v>
      </c>
      <c r="W13" s="2">
        <f t="shared" si="2"/>
        <v>9.090004221593599</v>
      </c>
    </row>
    <row r="14" spans="1:23" ht="8.25">
      <c r="A14" s="11">
        <v>0.98</v>
      </c>
      <c r="B14" s="12">
        <v>1000</v>
      </c>
      <c r="C14" s="7">
        <v>11.1</v>
      </c>
      <c r="D14" s="7">
        <v>88.9</v>
      </c>
      <c r="E14" s="7">
        <v>15.4</v>
      </c>
      <c r="F14" s="7"/>
      <c r="G14" s="7">
        <f>CONVERT(A14,"um","mm")</f>
        <v>0.00098</v>
      </c>
      <c r="H14" s="7">
        <f t="shared" si="1"/>
        <v>9.994930630321603</v>
      </c>
      <c r="I14" s="7">
        <v>88.9</v>
      </c>
      <c r="J14" s="7">
        <v>10</v>
      </c>
      <c r="K14" s="8">
        <v>15.4</v>
      </c>
      <c r="O14" s="2" t="s">
        <v>30</v>
      </c>
      <c r="P14" s="2">
        <v>2.391</v>
      </c>
      <c r="Q14" s="2">
        <f>CONVERT(P14,"um","mm")</f>
        <v>0.002391</v>
      </c>
      <c r="R14" s="2">
        <f t="shared" si="0"/>
        <v>8.708170154612546</v>
      </c>
      <c r="T14" s="2">
        <v>50</v>
      </c>
      <c r="U14" s="2">
        <v>4.109</v>
      </c>
      <c r="V14" s="2">
        <f>CONVERT(U14,"um","mm")</f>
        <v>0.004109</v>
      </c>
      <c r="W14" s="2">
        <f t="shared" si="2"/>
        <v>7.926996954156518</v>
      </c>
    </row>
    <row r="15" spans="1:23" ht="8.25">
      <c r="A15" s="11">
        <v>1.95</v>
      </c>
      <c r="B15" s="12">
        <v>900</v>
      </c>
      <c r="C15" s="7">
        <v>26.6</v>
      </c>
      <c r="D15" s="7">
        <v>73.4</v>
      </c>
      <c r="E15" s="7">
        <v>21.6</v>
      </c>
      <c r="F15" s="7"/>
      <c r="G15" s="7">
        <f>CONVERT(A15,"um","mm")</f>
        <v>0.00195</v>
      </c>
      <c r="H15" s="7">
        <f t="shared" si="1"/>
        <v>9.002310160687202</v>
      </c>
      <c r="I15" s="7">
        <v>73.4</v>
      </c>
      <c r="J15" s="7">
        <v>9</v>
      </c>
      <c r="K15" s="8">
        <v>21.6</v>
      </c>
      <c r="O15" s="2" t="s">
        <v>13</v>
      </c>
      <c r="P15" s="2">
        <v>2.839</v>
      </c>
      <c r="Q15" s="2">
        <f>CONVERT(P15,"um","mm")</f>
        <v>0.002839</v>
      </c>
      <c r="R15" s="2">
        <f t="shared" si="0"/>
        <v>8.460401435599783</v>
      </c>
      <c r="T15" s="2">
        <v>75</v>
      </c>
      <c r="U15" s="2">
        <v>9.135</v>
      </c>
      <c r="V15" s="2">
        <f>CONVERT(U15,"um","mm")</f>
        <v>0.009135</v>
      </c>
      <c r="W15" s="2">
        <f t="shared" si="2"/>
        <v>6.774379555809323</v>
      </c>
    </row>
    <row r="16" spans="1:23" ht="8.25">
      <c r="A16" s="11">
        <v>3.9</v>
      </c>
      <c r="B16" s="12">
        <v>800</v>
      </c>
      <c r="C16" s="7">
        <v>48.2</v>
      </c>
      <c r="D16" s="7">
        <v>51.8</v>
      </c>
      <c r="E16" s="7">
        <v>22.8</v>
      </c>
      <c r="F16" s="7"/>
      <c r="G16" s="7">
        <f>CONVERT(A16,"um","mm")</f>
        <v>0.0039</v>
      </c>
      <c r="H16" s="7">
        <f t="shared" si="1"/>
        <v>8.002310160687202</v>
      </c>
      <c r="I16" s="7">
        <v>51.8</v>
      </c>
      <c r="J16" s="7">
        <v>8</v>
      </c>
      <c r="K16" s="8">
        <v>22.8</v>
      </c>
      <c r="O16" s="2" t="s">
        <v>14</v>
      </c>
      <c r="P16" s="2">
        <v>4.443</v>
      </c>
      <c r="Q16" s="2">
        <f>CONVERT(P16,"um","mm")</f>
        <v>0.004442999999999999</v>
      </c>
      <c r="R16" s="2">
        <f t="shared" si="0"/>
        <v>7.81425014331417</v>
      </c>
      <c r="T16" s="2">
        <v>84</v>
      </c>
      <c r="U16" s="2">
        <v>14.5</v>
      </c>
      <c r="V16" s="2">
        <f>CONVERT(U16,"um","mm")</f>
        <v>0.0145</v>
      </c>
      <c r="W16" s="2">
        <f t="shared" si="2"/>
        <v>6.107803289534515</v>
      </c>
    </row>
    <row r="17" spans="1:23" ht="8.25">
      <c r="A17" s="11">
        <v>7.8</v>
      </c>
      <c r="B17" s="12">
        <v>700</v>
      </c>
      <c r="C17" s="7">
        <v>71</v>
      </c>
      <c r="D17" s="7">
        <v>29</v>
      </c>
      <c r="E17" s="7">
        <v>14.2</v>
      </c>
      <c r="F17" s="7"/>
      <c r="G17" s="7">
        <f>CONVERT(A17,"um","mm")</f>
        <v>0.0078</v>
      </c>
      <c r="H17" s="7">
        <f t="shared" si="1"/>
        <v>7.002310160687201</v>
      </c>
      <c r="I17" s="7">
        <v>29</v>
      </c>
      <c r="J17" s="7">
        <v>7</v>
      </c>
      <c r="K17" s="8">
        <v>14.2</v>
      </c>
      <c r="O17" s="2" t="s">
        <v>15</v>
      </c>
      <c r="P17" s="2">
        <v>26.97</v>
      </c>
      <c r="T17" s="2">
        <v>90</v>
      </c>
      <c r="U17" s="2">
        <v>22.16</v>
      </c>
      <c r="V17" s="2">
        <f>CONVERT(U17,"um","mm")</f>
        <v>0.02216</v>
      </c>
      <c r="W17" s="2">
        <f t="shared" si="2"/>
        <v>5.495898308387623</v>
      </c>
    </row>
    <row r="18" spans="1:23" ht="8.25">
      <c r="A18" s="11">
        <v>15.6</v>
      </c>
      <c r="B18" s="12">
        <v>600</v>
      </c>
      <c r="C18" s="7">
        <v>85.2</v>
      </c>
      <c r="D18" s="7">
        <v>14.8</v>
      </c>
      <c r="E18" s="7">
        <v>7.67</v>
      </c>
      <c r="F18" s="7"/>
      <c r="G18" s="7">
        <f>CONVERT(A18,"um","mm")</f>
        <v>0.0156</v>
      </c>
      <c r="H18" s="7">
        <f t="shared" si="1"/>
        <v>6.002310160687201</v>
      </c>
      <c r="I18" s="7">
        <v>14.8</v>
      </c>
      <c r="J18" s="7">
        <v>6</v>
      </c>
      <c r="K18" s="8">
        <v>7.67</v>
      </c>
      <c r="O18" s="2" t="s">
        <v>16</v>
      </c>
      <c r="P18" s="2">
        <v>727.4</v>
      </c>
      <c r="T18" s="2">
        <v>95</v>
      </c>
      <c r="U18" s="2">
        <v>43.79</v>
      </c>
      <c r="V18" s="2">
        <f>CONVERT(U18,"um","mm")</f>
        <v>0.04379</v>
      </c>
      <c r="W18" s="2">
        <f t="shared" si="2"/>
        <v>4.513254739984161</v>
      </c>
    </row>
    <row r="19" spans="1:16" ht="8.25">
      <c r="A19" s="11">
        <v>31.2</v>
      </c>
      <c r="B19" s="12">
        <v>500</v>
      </c>
      <c r="C19" s="7">
        <v>92.9</v>
      </c>
      <c r="D19" s="7">
        <v>7.14</v>
      </c>
      <c r="E19" s="7">
        <v>1.14</v>
      </c>
      <c r="F19" s="7"/>
      <c r="G19" s="7">
        <f>CONVERT(A19,"um","mm")</f>
        <v>0.0312</v>
      </c>
      <c r="H19" s="7">
        <f t="shared" si="1"/>
        <v>5.002310160687201</v>
      </c>
      <c r="I19" s="7">
        <v>7.14</v>
      </c>
      <c r="J19" s="7">
        <v>5</v>
      </c>
      <c r="K19" s="8">
        <f>SUM(E19+E20+E21+E22)</f>
        <v>3.6099999999999994</v>
      </c>
      <c r="O19" s="2" t="s">
        <v>17</v>
      </c>
      <c r="P19" s="2">
        <v>231.2</v>
      </c>
    </row>
    <row r="20" spans="1:31" ht="8.25">
      <c r="A20" s="11">
        <v>37.2</v>
      </c>
      <c r="B20" s="12">
        <v>400</v>
      </c>
      <c r="C20" s="7">
        <v>94</v>
      </c>
      <c r="D20" s="7">
        <v>6</v>
      </c>
      <c r="E20" s="7">
        <v>1.04</v>
      </c>
      <c r="F20" s="7"/>
      <c r="G20" s="7">
        <f>CONVERT(A20,"um","mm")</f>
        <v>0.0372</v>
      </c>
      <c r="H20" s="7">
        <f t="shared" si="1"/>
        <v>4.748553568441418</v>
      </c>
      <c r="I20" s="7">
        <v>6</v>
      </c>
      <c r="J20" s="7">
        <v>4</v>
      </c>
      <c r="K20" s="8">
        <f>SUM(E23+E24+E25+E26)</f>
        <v>1.7</v>
      </c>
      <c r="O20" s="2" t="s">
        <v>31</v>
      </c>
      <c r="P20" s="2">
        <v>5.202</v>
      </c>
      <c r="U20" s="2">
        <v>5</v>
      </c>
      <c r="V20" s="2">
        <v>10</v>
      </c>
      <c r="W20" s="2">
        <v>16</v>
      </c>
      <c r="X20" s="2">
        <v>25</v>
      </c>
      <c r="Y20" s="2">
        <v>50</v>
      </c>
      <c r="Z20" s="2">
        <v>75</v>
      </c>
      <c r="AA20" s="2">
        <v>84</v>
      </c>
      <c r="AB20" s="2">
        <v>90</v>
      </c>
      <c r="AC20" s="2">
        <v>95</v>
      </c>
      <c r="AD20" s="2" t="s">
        <v>45</v>
      </c>
      <c r="AE20" s="2" t="s">
        <v>46</v>
      </c>
    </row>
    <row r="21" spans="1:30" ht="8.25">
      <c r="A21" s="11">
        <v>44.2</v>
      </c>
      <c r="B21" s="12">
        <v>325</v>
      </c>
      <c r="C21" s="7">
        <v>95</v>
      </c>
      <c r="D21" s="7">
        <v>4.95</v>
      </c>
      <c r="E21" s="7">
        <v>0.86</v>
      </c>
      <c r="F21" s="7"/>
      <c r="G21" s="7">
        <f>CONVERT(A21,"um","mm")</f>
        <v>0.0442</v>
      </c>
      <c r="H21" s="7">
        <f t="shared" si="1"/>
        <v>4.499809820158018</v>
      </c>
      <c r="I21" s="7">
        <v>4.95</v>
      </c>
      <c r="J21" s="7">
        <v>3</v>
      </c>
      <c r="K21" s="8">
        <f>SUM(E27+E28+E29+E30)</f>
        <v>1.78</v>
      </c>
      <c r="O21" s="2" t="s">
        <v>32</v>
      </c>
      <c r="P21" s="2">
        <v>30.7</v>
      </c>
      <c r="U21" s="2">
        <v>0.0006870000000000001</v>
      </c>
      <c r="V21" s="2">
        <v>0.000923</v>
      </c>
      <c r="W21" s="2">
        <v>0.001244</v>
      </c>
      <c r="X21" s="2">
        <v>0.001835</v>
      </c>
      <c r="Y21" s="2">
        <v>0.004109</v>
      </c>
      <c r="Z21" s="2">
        <v>0.009135</v>
      </c>
      <c r="AA21" s="2">
        <v>0.0145</v>
      </c>
      <c r="AB21" s="2">
        <v>0.02216</v>
      </c>
      <c r="AC21" s="2">
        <v>0.04379</v>
      </c>
      <c r="AD21" s="2">
        <f>((W21+AA21)/2)</f>
        <v>0.007872</v>
      </c>
    </row>
    <row r="22" spans="1:31" ht="8.25">
      <c r="A22" s="11">
        <v>52.6</v>
      </c>
      <c r="B22" s="12">
        <v>270</v>
      </c>
      <c r="C22" s="7">
        <v>95.9</v>
      </c>
      <c r="D22" s="7">
        <v>4.09</v>
      </c>
      <c r="E22" s="7">
        <v>0.57</v>
      </c>
      <c r="F22" s="7"/>
      <c r="G22" s="7">
        <f>CONVERT(A22,"um","mm")</f>
        <v>0.0526</v>
      </c>
      <c r="H22" s="7">
        <f t="shared" si="1"/>
        <v>4.2487933902571475</v>
      </c>
      <c r="I22" s="7">
        <v>4.09</v>
      </c>
      <c r="J22" s="7">
        <v>2</v>
      </c>
      <c r="K22" s="8">
        <f>SUM(E31+E32+E33+E34)</f>
        <v>0.045099999999999994</v>
      </c>
      <c r="U22" s="2">
        <v>10.507402280506074</v>
      </c>
      <c r="V22" s="2">
        <v>10.0813817316784</v>
      </c>
      <c r="W22" s="2">
        <v>9.65079779919357</v>
      </c>
      <c r="X22" s="2">
        <v>9.090004221593599</v>
      </c>
      <c r="Y22" s="2">
        <v>7.926996954156518</v>
      </c>
      <c r="Z22" s="2">
        <v>6.774379555809323</v>
      </c>
      <c r="AA22" s="2">
        <v>6.107803289534515</v>
      </c>
      <c r="AB22" s="2">
        <v>5.495898308387623</v>
      </c>
      <c r="AC22" s="2">
        <v>4.513254739984161</v>
      </c>
      <c r="AD22" s="2">
        <f>((W22+AA22)/2)</f>
        <v>7.8793005443640425</v>
      </c>
      <c r="AE22" s="2">
        <f>((X22-AB22)/2)</f>
        <v>1.7970529566029878</v>
      </c>
    </row>
    <row r="23" spans="1:11" ht="8.25">
      <c r="A23" s="11">
        <v>62.5</v>
      </c>
      <c r="B23" s="12">
        <v>230</v>
      </c>
      <c r="C23" s="7">
        <v>96.5</v>
      </c>
      <c r="D23" s="7">
        <v>3.52</v>
      </c>
      <c r="E23" s="7">
        <v>0.4</v>
      </c>
      <c r="F23" s="7"/>
      <c r="G23" s="7">
        <f>CONVERT(A23,"um","mm")</f>
        <v>0.0625</v>
      </c>
      <c r="H23" s="7">
        <f t="shared" si="1"/>
        <v>4</v>
      </c>
      <c r="I23" s="7">
        <v>3.52</v>
      </c>
      <c r="J23" s="7">
        <v>1</v>
      </c>
      <c r="K23" s="8">
        <f>SUM(E35+E36+E37+E38)</f>
        <v>0</v>
      </c>
    </row>
    <row r="24" spans="1:17" ht="8.25">
      <c r="A24" s="11">
        <v>74</v>
      </c>
      <c r="B24" s="12">
        <v>200</v>
      </c>
      <c r="C24" s="7">
        <v>96.9</v>
      </c>
      <c r="D24" s="7">
        <v>3.13</v>
      </c>
      <c r="E24" s="7">
        <v>0.39</v>
      </c>
      <c r="F24" s="7"/>
      <c r="G24" s="7">
        <f>CONVERT(A24,"um","mm")</f>
        <v>0.074</v>
      </c>
      <c r="H24" s="7">
        <f t="shared" si="1"/>
        <v>3.7563309190331378</v>
      </c>
      <c r="I24" s="7">
        <v>3.13</v>
      </c>
      <c r="J24" s="7">
        <v>0</v>
      </c>
      <c r="K24" s="8">
        <f>SUM(E39+E40+E41+E42)</f>
        <v>0</v>
      </c>
      <c r="O24" s="2" t="s">
        <v>42</v>
      </c>
      <c r="P24" s="2" t="s">
        <v>43</v>
      </c>
      <c r="Q24" s="2" t="s">
        <v>44</v>
      </c>
    </row>
    <row r="25" spans="1:17" ht="8.25">
      <c r="A25" s="11">
        <v>88</v>
      </c>
      <c r="B25" s="12">
        <v>170</v>
      </c>
      <c r="C25" s="7">
        <v>97.3</v>
      </c>
      <c r="D25" s="7">
        <v>2.73</v>
      </c>
      <c r="E25" s="7">
        <v>0.45</v>
      </c>
      <c r="F25" s="7"/>
      <c r="G25" s="7">
        <f>CONVERT(A25,"um","mm")</f>
        <v>0.088</v>
      </c>
      <c r="H25" s="7">
        <f t="shared" si="1"/>
        <v>3.50635266602479</v>
      </c>
      <c r="I25" s="7">
        <v>2.73</v>
      </c>
      <c r="J25" s="7">
        <v>-1</v>
      </c>
      <c r="K25" s="8">
        <f>SUM(E43+E44)</f>
        <v>0</v>
      </c>
      <c r="O25" s="2">
        <f>SUM(K25+K24+K23+K22+K21+K20)</f>
        <v>3.5251</v>
      </c>
      <c r="P25" s="2">
        <f>SUM(K19+K18+K17+K16)</f>
        <v>48.28</v>
      </c>
      <c r="Q25" s="2">
        <f>SUM(K15+K14+K13+K12+K11+K10)</f>
        <v>48.15</v>
      </c>
    </row>
    <row r="26" spans="1:11" ht="8.25">
      <c r="A26" s="11">
        <v>105</v>
      </c>
      <c r="B26" s="12">
        <v>140</v>
      </c>
      <c r="C26" s="7">
        <v>97.7</v>
      </c>
      <c r="D26" s="7">
        <v>2.28</v>
      </c>
      <c r="E26" s="7">
        <v>0.46</v>
      </c>
      <c r="F26" s="7"/>
      <c r="G26" s="7">
        <f>CONVERT(A26,"um","mm")</f>
        <v>0.105</v>
      </c>
      <c r="H26" s="7">
        <f t="shared" si="1"/>
        <v>3.2515387669959646</v>
      </c>
      <c r="I26" s="7">
        <v>2.28</v>
      </c>
      <c r="J26" s="7"/>
      <c r="K26" s="8"/>
    </row>
    <row r="27" spans="1:11" ht="8.25">
      <c r="A27" s="11">
        <v>125</v>
      </c>
      <c r="B27" s="12">
        <v>120</v>
      </c>
      <c r="C27" s="7">
        <v>98.2</v>
      </c>
      <c r="D27" s="7">
        <v>1.82</v>
      </c>
      <c r="E27" s="7">
        <v>0.46</v>
      </c>
      <c r="F27" s="7"/>
      <c r="G27" s="7">
        <f>CONVERT(A27,"um","mm")</f>
        <v>0.125</v>
      </c>
      <c r="H27" s="7">
        <f t="shared" si="1"/>
        <v>3</v>
      </c>
      <c r="I27" s="7">
        <v>1.82</v>
      </c>
      <c r="J27" s="7"/>
      <c r="K27" s="8"/>
    </row>
    <row r="28" spans="1:11" ht="8.25">
      <c r="A28" s="11">
        <v>149</v>
      </c>
      <c r="B28" s="12">
        <v>100</v>
      </c>
      <c r="C28" s="7">
        <v>98.6</v>
      </c>
      <c r="D28" s="7">
        <v>1.36</v>
      </c>
      <c r="E28" s="7">
        <v>0.53</v>
      </c>
      <c r="F28" s="7"/>
      <c r="G28" s="7">
        <f>CONVERT(A28,"um","mm")</f>
        <v>0.149</v>
      </c>
      <c r="H28" s="7">
        <f t="shared" si="1"/>
        <v>2.746615764199926</v>
      </c>
      <c r="I28" s="7">
        <v>1.36</v>
      </c>
      <c r="J28" s="7"/>
      <c r="K28" s="8"/>
    </row>
    <row r="29" spans="1:11" ht="8.25">
      <c r="A29" s="11">
        <v>177</v>
      </c>
      <c r="B29" s="12">
        <v>80</v>
      </c>
      <c r="C29" s="7">
        <v>99.2</v>
      </c>
      <c r="D29" s="7">
        <v>0.83</v>
      </c>
      <c r="E29" s="7">
        <v>0.52</v>
      </c>
      <c r="F29" s="7"/>
      <c r="G29" s="7">
        <f>CONVERT(A29,"um","mm")</f>
        <v>0.177</v>
      </c>
      <c r="H29" s="7">
        <f t="shared" si="1"/>
        <v>2.49817873457909</v>
      </c>
      <c r="I29" s="7">
        <v>0.83</v>
      </c>
      <c r="J29" s="7"/>
      <c r="K29" s="8"/>
    </row>
    <row r="30" spans="1:11" ht="8.25">
      <c r="A30" s="11">
        <v>210</v>
      </c>
      <c r="B30" s="12">
        <v>70</v>
      </c>
      <c r="C30" s="7">
        <v>99.7</v>
      </c>
      <c r="D30" s="7">
        <v>0.31</v>
      </c>
      <c r="E30" s="7">
        <v>0.27</v>
      </c>
      <c r="F30" s="7"/>
      <c r="G30" s="7">
        <f>CONVERT(A30,"um","mm")</f>
        <v>0.21</v>
      </c>
      <c r="H30" s="7">
        <f t="shared" si="1"/>
        <v>2.2515387669959646</v>
      </c>
      <c r="I30" s="7">
        <v>0.31</v>
      </c>
      <c r="J30" s="7"/>
      <c r="K30" s="8"/>
    </row>
    <row r="31" spans="1:11" ht="8.25">
      <c r="A31" s="11">
        <v>250</v>
      </c>
      <c r="B31" s="12">
        <v>60</v>
      </c>
      <c r="C31" s="7">
        <v>99.95</v>
      </c>
      <c r="D31" s="7">
        <v>0.045</v>
      </c>
      <c r="E31" s="7">
        <v>0.044</v>
      </c>
      <c r="F31" s="7"/>
      <c r="G31" s="7">
        <f>CONVERT(A31,"um","mm")</f>
        <v>0.25</v>
      </c>
      <c r="H31" s="7">
        <f t="shared" si="1"/>
        <v>2</v>
      </c>
      <c r="I31" s="7">
        <v>0.045</v>
      </c>
      <c r="J31" s="7"/>
      <c r="K31" s="8"/>
    </row>
    <row r="32" spans="1:11" ht="8.25">
      <c r="A32" s="11">
        <v>297</v>
      </c>
      <c r="B32" s="12">
        <v>50</v>
      </c>
      <c r="C32" s="7">
        <v>99.999</v>
      </c>
      <c r="D32" s="7">
        <v>0.0011</v>
      </c>
      <c r="E32" s="7">
        <v>0.0011</v>
      </c>
      <c r="F32" s="7"/>
      <c r="G32" s="7">
        <f>CONVERT(A32,"um","mm")</f>
        <v>0.297</v>
      </c>
      <c r="H32" s="7">
        <f t="shared" si="1"/>
        <v>1.7514651638613215</v>
      </c>
      <c r="I32" s="7">
        <v>0.0011</v>
      </c>
      <c r="J32" s="7"/>
      <c r="K32" s="8"/>
    </row>
    <row r="33" spans="1:11" ht="8.25">
      <c r="A33" s="11">
        <v>354</v>
      </c>
      <c r="B33" s="12">
        <v>45</v>
      </c>
      <c r="C33" s="7">
        <v>100</v>
      </c>
      <c r="D33" s="7">
        <v>0</v>
      </c>
      <c r="E33" s="7">
        <v>0</v>
      </c>
      <c r="F33" s="7"/>
      <c r="G33" s="7">
        <f>CONVERT(A33,"um","mm")</f>
        <v>0.354</v>
      </c>
      <c r="H33" s="7">
        <f t="shared" si="1"/>
        <v>1.4981787345790896</v>
      </c>
      <c r="I33" s="7">
        <v>0</v>
      </c>
      <c r="J33" s="7"/>
      <c r="K33" s="8"/>
    </row>
    <row r="34" spans="1:11" ht="8.25">
      <c r="A34" s="11">
        <v>420</v>
      </c>
      <c r="B34" s="12">
        <v>40</v>
      </c>
      <c r="C34" s="7">
        <v>100</v>
      </c>
      <c r="D34" s="7">
        <v>0</v>
      </c>
      <c r="E34" s="7">
        <v>0</v>
      </c>
      <c r="F34" s="7"/>
      <c r="G34" s="7">
        <f>CONVERT(A34,"um","mm")</f>
        <v>0.42</v>
      </c>
      <c r="H34" s="7">
        <f t="shared" si="1"/>
        <v>1.2515387669959643</v>
      </c>
      <c r="I34" s="7">
        <v>0</v>
      </c>
      <c r="J34" s="7"/>
      <c r="K34" s="8"/>
    </row>
    <row r="35" spans="1:11" ht="8.25">
      <c r="A35" s="11">
        <v>500</v>
      </c>
      <c r="B35" s="12">
        <v>35</v>
      </c>
      <c r="C35" s="7">
        <v>100</v>
      </c>
      <c r="D35" s="7">
        <v>0</v>
      </c>
      <c r="E35" s="7">
        <v>0</v>
      </c>
      <c r="F35" s="7"/>
      <c r="G35" s="7">
        <f>CONVERT(A35,"um","mm")</f>
        <v>0.5</v>
      </c>
      <c r="H35" s="7">
        <f t="shared" si="1"/>
        <v>1</v>
      </c>
      <c r="I35" s="7">
        <v>0</v>
      </c>
      <c r="J35" s="7"/>
      <c r="K35" s="8"/>
    </row>
    <row r="36" spans="1:11" ht="8.25">
      <c r="A36" s="11">
        <v>590</v>
      </c>
      <c r="B36" s="12">
        <v>30</v>
      </c>
      <c r="C36" s="7">
        <v>100</v>
      </c>
      <c r="D36" s="7">
        <v>0</v>
      </c>
      <c r="E36" s="7">
        <v>0</v>
      </c>
      <c r="F36" s="7"/>
      <c r="G36" s="7">
        <f>CONVERT(A36,"um","mm")</f>
        <v>0.59</v>
      </c>
      <c r="H36" s="7">
        <f t="shared" si="1"/>
        <v>0.7612131404128836</v>
      </c>
      <c r="I36" s="7">
        <v>0</v>
      </c>
      <c r="J36" s="7"/>
      <c r="K36" s="8"/>
    </row>
    <row r="37" spans="1:11" ht="8.25">
      <c r="A37" s="11">
        <v>710</v>
      </c>
      <c r="B37" s="12">
        <v>25</v>
      </c>
      <c r="C37" s="7">
        <v>100</v>
      </c>
      <c r="D37" s="7">
        <v>0</v>
      </c>
      <c r="E37" s="7">
        <v>0</v>
      </c>
      <c r="F37" s="7"/>
      <c r="G37" s="7">
        <f>CONVERT(A37,"um","mm")</f>
        <v>0.71</v>
      </c>
      <c r="H37" s="7">
        <f t="shared" si="1"/>
        <v>0.49410907027004275</v>
      </c>
      <c r="I37" s="7">
        <v>0</v>
      </c>
      <c r="J37" s="7"/>
      <c r="K37" s="8"/>
    </row>
    <row r="38" spans="1:11" ht="8.25">
      <c r="A38" s="11">
        <v>840</v>
      </c>
      <c r="B38" s="12">
        <v>20</v>
      </c>
      <c r="C38" s="7">
        <v>100</v>
      </c>
      <c r="D38" s="7">
        <v>0</v>
      </c>
      <c r="E38" s="7">
        <v>0</v>
      </c>
      <c r="F38" s="7"/>
      <c r="G38" s="7">
        <f>CONVERT(A38,"um","mm")</f>
        <v>0.84</v>
      </c>
      <c r="H38" s="7">
        <f t="shared" si="1"/>
        <v>0.2515387669959645</v>
      </c>
      <c r="I38" s="7">
        <v>0</v>
      </c>
      <c r="J38" s="7"/>
      <c r="K38" s="8"/>
    </row>
    <row r="39" spans="1:11" ht="8.25">
      <c r="A39" s="11">
        <v>1000</v>
      </c>
      <c r="B39" s="12">
        <v>18</v>
      </c>
      <c r="C39" s="7">
        <v>100</v>
      </c>
      <c r="D39" s="7">
        <v>0</v>
      </c>
      <c r="E39" s="7">
        <v>0</v>
      </c>
      <c r="F39" s="7"/>
      <c r="G39" s="7">
        <f>CONVERT(A39,"um","mm")</f>
        <v>1</v>
      </c>
      <c r="H39" s="7">
        <f t="shared" si="1"/>
        <v>0</v>
      </c>
      <c r="I39" s="7">
        <v>0</v>
      </c>
      <c r="J39" s="7"/>
      <c r="K39" s="8"/>
    </row>
    <row r="40" spans="1:11" ht="8.25">
      <c r="A40" s="11">
        <v>1190</v>
      </c>
      <c r="B40" s="12">
        <v>16</v>
      </c>
      <c r="C40" s="7">
        <v>100</v>
      </c>
      <c r="D40" s="7">
        <v>0</v>
      </c>
      <c r="E40" s="7">
        <v>0</v>
      </c>
      <c r="F40" s="7"/>
      <c r="G40" s="7">
        <f>CONVERT(A40,"um","mm")</f>
        <v>1.19</v>
      </c>
      <c r="H40" s="7">
        <f t="shared" si="1"/>
        <v>-0.2509615735332188</v>
      </c>
      <c r="I40" s="7">
        <v>0</v>
      </c>
      <c r="J40" s="7"/>
      <c r="K40" s="8"/>
    </row>
    <row r="41" spans="1:11" ht="8.25">
      <c r="A41" s="11">
        <v>1410</v>
      </c>
      <c r="B41" s="12">
        <v>14</v>
      </c>
      <c r="C41" s="7">
        <v>100</v>
      </c>
      <c r="D41" s="7">
        <v>0</v>
      </c>
      <c r="E41" s="7">
        <v>0</v>
      </c>
      <c r="F41" s="7"/>
      <c r="G41" s="7">
        <f>CONVERT(A41,"um","mm")</f>
        <v>1.41</v>
      </c>
      <c r="H41" s="7">
        <f t="shared" si="1"/>
        <v>-0.4956951626240688</v>
      </c>
      <c r="I41" s="7">
        <v>0</v>
      </c>
      <c r="J41" s="7"/>
      <c r="K41" s="8"/>
    </row>
    <row r="42" spans="1:11" ht="8.25">
      <c r="A42" s="11">
        <v>1680</v>
      </c>
      <c r="B42" s="12">
        <v>12</v>
      </c>
      <c r="C42" s="7">
        <v>100</v>
      </c>
      <c r="D42" s="7">
        <v>0</v>
      </c>
      <c r="E42" s="7">
        <v>0</v>
      </c>
      <c r="F42" s="7"/>
      <c r="G42" s="7">
        <f>CONVERT(A42,"um","mm")</f>
        <v>1.68</v>
      </c>
      <c r="H42" s="7">
        <f t="shared" si="1"/>
        <v>-0.7484612330040356</v>
      </c>
      <c r="I42" s="7">
        <v>0</v>
      </c>
      <c r="J42" s="7"/>
      <c r="K42" s="8"/>
    </row>
    <row r="43" spans="1:11" ht="8.25">
      <c r="A43" s="11">
        <v>2000</v>
      </c>
      <c r="B43" s="12">
        <v>10</v>
      </c>
      <c r="C43" s="7">
        <v>100</v>
      </c>
      <c r="D43" s="7">
        <v>0</v>
      </c>
      <c r="E43" s="7">
        <v>0</v>
      </c>
      <c r="F43" s="7"/>
      <c r="G43" s="7">
        <f>CONVERT(A43,"um","mm")</f>
        <v>2</v>
      </c>
      <c r="H43" s="7">
        <f t="shared" si="1"/>
        <v>-1</v>
      </c>
      <c r="I43" s="7">
        <v>0</v>
      </c>
      <c r="J43" s="7"/>
      <c r="K43" s="8"/>
    </row>
    <row r="44" spans="1:11" ht="9" thickBot="1">
      <c r="A44" s="13"/>
      <c r="B44" s="14"/>
      <c r="C44" s="9">
        <v>100</v>
      </c>
      <c r="D44" s="9">
        <v>0</v>
      </c>
      <c r="E44" s="9"/>
      <c r="F44" s="9"/>
      <c r="G44" s="9">
        <f>CONVERT(A44,"um","mm")</f>
        <v>0</v>
      </c>
      <c r="H44" s="9" t="e">
        <f t="shared" si="1"/>
        <v>#NUM!</v>
      </c>
      <c r="I44" s="9"/>
      <c r="J44" s="9"/>
      <c r="K44" s="10"/>
    </row>
    <row r="45" ht="9" thickTop="1"/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J1">
      <selection activeCell="O25" sqref="O25:Q25"/>
    </sheetView>
  </sheetViews>
  <sheetFormatPr defaultColWidth="9.140625" defaultRowHeight="12.75"/>
  <cols>
    <col min="1" max="1" width="8.00390625" style="2" bestFit="1" customWidth="1"/>
    <col min="2" max="2" width="9.421875" style="2" bestFit="1" customWidth="1"/>
    <col min="3" max="4" width="9.28125" style="2" bestFit="1" customWidth="1"/>
    <col min="5" max="5" width="10.57421875" style="2" bestFit="1" customWidth="1"/>
    <col min="6" max="6" width="0.85546875" style="2" customWidth="1"/>
    <col min="7" max="8" width="5.00390625" style="2" bestFit="1" customWidth="1"/>
    <col min="9" max="9" width="5.28125" style="2" bestFit="1" customWidth="1"/>
    <col min="10" max="10" width="4.57421875" style="2" bestFit="1" customWidth="1"/>
    <col min="11" max="11" width="6.28125" style="2" bestFit="1" customWidth="1"/>
    <col min="12" max="14" width="0.85546875" style="2" customWidth="1"/>
    <col min="15" max="15" width="11.57421875" style="2" bestFit="1" customWidth="1"/>
    <col min="16" max="16" width="6.28125" style="2" bestFit="1" customWidth="1"/>
    <col min="17" max="17" width="5.00390625" style="2" bestFit="1" customWidth="1"/>
    <col min="18" max="18" width="4.8515625" style="2" bestFit="1" customWidth="1"/>
    <col min="19" max="19" width="0.85546875" style="2" customWidth="1"/>
    <col min="20" max="20" width="4.8515625" style="2" bestFit="1" customWidth="1"/>
    <col min="21" max="21" width="5.57421875" style="2" bestFit="1" customWidth="1"/>
    <col min="22" max="22" width="5.00390625" style="2" bestFit="1" customWidth="1"/>
    <col min="23" max="23" width="4.8515625" style="2" bestFit="1" customWidth="1"/>
    <col min="24" max="25" width="4.7109375" style="2" bestFit="1" customWidth="1"/>
    <col min="26" max="26" width="4.57421875" style="2" bestFit="1" customWidth="1"/>
    <col min="27" max="28" width="4.8515625" style="2" bestFit="1" customWidth="1"/>
    <col min="29" max="29" width="4.7109375" style="2" bestFit="1" customWidth="1"/>
    <col min="30" max="30" width="7.00390625" style="2" bestFit="1" customWidth="1"/>
    <col min="31" max="31" width="11.140625" style="2" bestFit="1" customWidth="1"/>
    <col min="32" max="16384" width="9.140625" style="2" customWidth="1"/>
  </cols>
  <sheetData>
    <row r="1" spans="1:2" ht="8.25">
      <c r="A1" s="2" t="s">
        <v>0</v>
      </c>
      <c r="B1" s="2">
        <v>37362.5625</v>
      </c>
    </row>
    <row r="2" spans="1:5" ht="8.25">
      <c r="A2" s="2" t="s">
        <v>1</v>
      </c>
      <c r="B2" s="2" t="s">
        <v>110</v>
      </c>
      <c r="C2" s="2" t="s">
        <v>36</v>
      </c>
      <c r="D2" s="2" t="s">
        <v>37</v>
      </c>
      <c r="E2" s="2" t="s">
        <v>38</v>
      </c>
    </row>
    <row r="3" spans="1:6" ht="8.25">
      <c r="A3" s="2" t="s">
        <v>3</v>
      </c>
      <c r="B3" s="2" t="s">
        <v>111</v>
      </c>
      <c r="C3" s="2">
        <f>AVERAGE(E3:F3)</f>
        <v>12.625</v>
      </c>
      <c r="D3" s="2">
        <f>CONVERT(C3,"ft","m")</f>
        <v>3.8481</v>
      </c>
      <c r="E3" s="2">
        <f>CONVERT(VALUE(LEFT(B4,3)),"in","ft")</f>
        <v>12.5</v>
      </c>
      <c r="F3" s="2">
        <f>CONVERT(VALUE(RIGHT(B4,3)),"in","ft")</f>
        <v>12.75</v>
      </c>
    </row>
    <row r="4" spans="1:2" ht="8.25">
      <c r="A4" s="2" t="s">
        <v>5</v>
      </c>
      <c r="B4" s="2" t="s">
        <v>112</v>
      </c>
    </row>
    <row r="5" ht="8.25">
      <c r="A5" s="2" t="s">
        <v>7</v>
      </c>
    </row>
    <row r="6" ht="9" thickBot="1"/>
    <row r="7" spans="1:21" ht="9" thickTop="1">
      <c r="A7" s="3" t="s">
        <v>18</v>
      </c>
      <c r="B7" s="4" t="s">
        <v>26</v>
      </c>
      <c r="C7" s="4" t="s">
        <v>20</v>
      </c>
      <c r="D7" s="4" t="s">
        <v>21</v>
      </c>
      <c r="E7" s="4" t="s">
        <v>22</v>
      </c>
      <c r="F7" s="4"/>
      <c r="G7" s="4"/>
      <c r="H7" s="4"/>
      <c r="I7" s="4"/>
      <c r="J7" s="4"/>
      <c r="K7" s="5"/>
      <c r="T7" s="2" t="s">
        <v>24</v>
      </c>
      <c r="U7" s="2" t="s">
        <v>33</v>
      </c>
    </row>
    <row r="8" spans="1:23" ht="8.25">
      <c r="A8" s="6" t="s">
        <v>23</v>
      </c>
      <c r="B8" s="7"/>
      <c r="C8" s="7" t="s">
        <v>24</v>
      </c>
      <c r="D8" s="7" t="s">
        <v>24</v>
      </c>
      <c r="E8" s="7" t="s">
        <v>24</v>
      </c>
      <c r="F8" s="7"/>
      <c r="G8" s="7"/>
      <c r="H8" s="7"/>
      <c r="I8" s="7"/>
      <c r="J8" s="7"/>
      <c r="K8" s="8"/>
      <c r="Q8" s="2" t="s">
        <v>27</v>
      </c>
      <c r="R8" s="2" t="s">
        <v>28</v>
      </c>
      <c r="T8" s="2" t="s">
        <v>25</v>
      </c>
      <c r="U8" s="2" t="s">
        <v>34</v>
      </c>
      <c r="V8" s="2" t="s">
        <v>27</v>
      </c>
      <c r="W8" s="2" t="s">
        <v>28</v>
      </c>
    </row>
    <row r="9" spans="1:21" ht="8.25">
      <c r="A9" s="6"/>
      <c r="B9" s="7"/>
      <c r="C9" s="7" t="s">
        <v>25</v>
      </c>
      <c r="D9" s="7" t="s">
        <v>29</v>
      </c>
      <c r="E9" s="7" t="s">
        <v>25</v>
      </c>
      <c r="F9" s="7"/>
      <c r="G9" s="7" t="s">
        <v>27</v>
      </c>
      <c r="H9" s="7" t="s">
        <v>28</v>
      </c>
      <c r="I9" s="7" t="s">
        <v>39</v>
      </c>
      <c r="J9" s="7" t="s">
        <v>40</v>
      </c>
      <c r="K9" s="8" t="s">
        <v>41</v>
      </c>
      <c r="O9" s="2" t="s">
        <v>8</v>
      </c>
      <c r="P9" s="2">
        <v>0.375</v>
      </c>
      <c r="Q9" s="2">
        <f>CONVERT(P9,"um","mm")</f>
        <v>0.000375</v>
      </c>
      <c r="R9" s="2">
        <f>-LOG(Q9/1,2)</f>
        <v>11.380821783940931</v>
      </c>
      <c r="U9" s="2" t="s">
        <v>35</v>
      </c>
    </row>
    <row r="10" spans="1:23" ht="8.25">
      <c r="A10" s="11">
        <v>0</v>
      </c>
      <c r="B10" s="12">
        <v>1400</v>
      </c>
      <c r="C10" s="7">
        <v>0</v>
      </c>
      <c r="D10" s="7">
        <v>100</v>
      </c>
      <c r="E10" s="7">
        <v>0</v>
      </c>
      <c r="F10" s="7"/>
      <c r="G10" s="7">
        <f>CONVERT(A10,"um","mm")</f>
        <v>0</v>
      </c>
      <c r="H10" s="7" t="e">
        <f>-LOG(G10,2)</f>
        <v>#NUM!</v>
      </c>
      <c r="I10" s="7">
        <v>100</v>
      </c>
      <c r="J10" s="7"/>
      <c r="K10" s="8"/>
      <c r="O10" s="2" t="s">
        <v>9</v>
      </c>
      <c r="P10" s="2">
        <v>2000</v>
      </c>
      <c r="Q10" s="2">
        <f>CONVERT(P10,"um","mm")</f>
        <v>2</v>
      </c>
      <c r="R10" s="2">
        <f aca="true" t="shared" si="0" ref="R10:R16">-LOG(Q10/1,2)</f>
        <v>-1</v>
      </c>
      <c r="T10" s="2">
        <v>5</v>
      </c>
      <c r="U10" s="2">
        <v>0.78</v>
      </c>
      <c r="V10" s="2">
        <f>CONVERT(U10,"um","mm")</f>
        <v>0.00078</v>
      </c>
      <c r="W10" s="2">
        <f>-LOG(V10/1,2)</f>
        <v>10.324238255574564</v>
      </c>
    </row>
    <row r="11" spans="1:23" ht="8.25">
      <c r="A11" s="11">
        <v>0.12</v>
      </c>
      <c r="B11" s="12">
        <v>1300</v>
      </c>
      <c r="C11" s="7">
        <v>0</v>
      </c>
      <c r="D11" s="7">
        <v>100</v>
      </c>
      <c r="E11" s="7">
        <v>0</v>
      </c>
      <c r="F11" s="7"/>
      <c r="G11" s="7">
        <f>CONVERT(A11,"um","mm")</f>
        <v>0.00012</v>
      </c>
      <c r="H11" s="7">
        <f aca="true" t="shared" si="1" ref="H11:H44">-LOG(G11,2)</f>
        <v>13.024677973715656</v>
      </c>
      <c r="I11" s="7">
        <v>100</v>
      </c>
      <c r="J11" s="7">
        <v>13</v>
      </c>
      <c r="K11" s="8">
        <v>0</v>
      </c>
      <c r="O11" s="2" t="s">
        <v>10</v>
      </c>
      <c r="P11" s="2">
        <v>100</v>
      </c>
      <c r="Q11" s="2">
        <f>CONVERT(P11,"um","mm")</f>
        <v>0.1</v>
      </c>
      <c r="R11" s="2">
        <f t="shared" si="0"/>
        <v>3.321928094887362</v>
      </c>
      <c r="T11" s="2">
        <v>10</v>
      </c>
      <c r="U11" s="2">
        <v>1.122</v>
      </c>
      <c r="V11" s="2">
        <f>CONVERT(U11,"um","mm")</f>
        <v>0.0011220000000000002</v>
      </c>
      <c r="W11" s="2">
        <f aca="true" t="shared" si="2" ref="W11:W18">-LOG(V11/1,2)</f>
        <v>9.79971160871538</v>
      </c>
    </row>
    <row r="12" spans="1:23" ht="8.25">
      <c r="A12" s="11">
        <v>0.24</v>
      </c>
      <c r="B12" s="12">
        <v>1200</v>
      </c>
      <c r="C12" s="7">
        <v>0</v>
      </c>
      <c r="D12" s="7">
        <v>100</v>
      </c>
      <c r="E12" s="7">
        <v>0.81</v>
      </c>
      <c r="F12" s="7"/>
      <c r="G12" s="7">
        <f>CONVERT(A12,"um","mm")</f>
        <v>0.00024</v>
      </c>
      <c r="H12" s="7">
        <f t="shared" si="1"/>
        <v>12.024677973715656</v>
      </c>
      <c r="I12" s="7">
        <v>100</v>
      </c>
      <c r="J12" s="7">
        <v>12</v>
      </c>
      <c r="K12" s="8">
        <v>0.81</v>
      </c>
      <c r="O12" s="2" t="s">
        <v>11</v>
      </c>
      <c r="P12" s="2">
        <v>12.2</v>
      </c>
      <c r="Q12" s="2">
        <f>CONVERT(P12,"um","mm")</f>
        <v>0.0122</v>
      </c>
      <c r="R12" s="2">
        <f t="shared" si="0"/>
        <v>6.356975041986563</v>
      </c>
      <c r="T12" s="2">
        <v>16</v>
      </c>
      <c r="U12" s="2">
        <v>1.609</v>
      </c>
      <c r="V12" s="2">
        <f>CONVERT(U12,"um","mm")</f>
        <v>0.001609</v>
      </c>
      <c r="W12" s="2">
        <f t="shared" si="2"/>
        <v>9.279619958600728</v>
      </c>
    </row>
    <row r="13" spans="1:23" ht="8.25">
      <c r="A13" s="11">
        <v>0.49</v>
      </c>
      <c r="B13" s="12">
        <v>1100</v>
      </c>
      <c r="C13" s="7">
        <v>0.81</v>
      </c>
      <c r="D13" s="7">
        <v>99.2</v>
      </c>
      <c r="E13" s="7">
        <v>7.21</v>
      </c>
      <c r="F13" s="7"/>
      <c r="G13" s="7">
        <f>CONVERT(A13,"um","mm")</f>
        <v>0.00049</v>
      </c>
      <c r="H13" s="7">
        <f t="shared" si="1"/>
        <v>10.994930630321603</v>
      </c>
      <c r="I13" s="7">
        <v>99.2</v>
      </c>
      <c r="J13" s="7">
        <v>11</v>
      </c>
      <c r="K13" s="8">
        <v>7.21</v>
      </c>
      <c r="O13" s="2" t="s">
        <v>12</v>
      </c>
      <c r="P13" s="2">
        <v>5.531</v>
      </c>
      <c r="Q13" s="2">
        <f>CONVERT(P13,"um","mm")</f>
        <v>0.005531</v>
      </c>
      <c r="R13" s="2">
        <f t="shared" si="0"/>
        <v>7.498243942608249</v>
      </c>
      <c r="T13" s="2">
        <v>25</v>
      </c>
      <c r="U13" s="2">
        <v>2.465</v>
      </c>
      <c r="V13" s="2">
        <f>CONVERT(U13,"um","mm")</f>
        <v>0.002465</v>
      </c>
      <c r="W13" s="2">
        <f t="shared" si="2"/>
        <v>8.6641966380589</v>
      </c>
    </row>
    <row r="14" spans="1:23" ht="8.25">
      <c r="A14" s="11">
        <v>0.98</v>
      </c>
      <c r="B14" s="12">
        <v>1000</v>
      </c>
      <c r="C14" s="7">
        <v>8.02</v>
      </c>
      <c r="D14" s="7">
        <v>92</v>
      </c>
      <c r="E14" s="7">
        <v>11.7</v>
      </c>
      <c r="F14" s="7"/>
      <c r="G14" s="7">
        <f>CONVERT(A14,"um","mm")</f>
        <v>0.00098</v>
      </c>
      <c r="H14" s="7">
        <f t="shared" si="1"/>
        <v>9.994930630321603</v>
      </c>
      <c r="I14" s="7">
        <v>92</v>
      </c>
      <c r="J14" s="7">
        <v>10</v>
      </c>
      <c r="K14" s="8">
        <v>11.7</v>
      </c>
      <c r="O14" s="2" t="s">
        <v>30</v>
      </c>
      <c r="P14" s="2">
        <v>2.955</v>
      </c>
      <c r="Q14" s="2">
        <f>CONVERT(P14,"um","mm")</f>
        <v>0.002955</v>
      </c>
      <c r="R14" s="2">
        <f t="shared" si="0"/>
        <v>8.402626154259279</v>
      </c>
      <c r="T14" s="2">
        <v>50</v>
      </c>
      <c r="U14" s="2">
        <v>5.531</v>
      </c>
      <c r="V14" s="2">
        <f>CONVERT(U14,"um","mm")</f>
        <v>0.005531</v>
      </c>
      <c r="W14" s="2">
        <f t="shared" si="2"/>
        <v>7.498243942608249</v>
      </c>
    </row>
    <row r="15" spans="1:23" ht="8.25">
      <c r="A15" s="11">
        <v>1.95</v>
      </c>
      <c r="B15" s="12">
        <v>900</v>
      </c>
      <c r="C15" s="7">
        <v>19.7</v>
      </c>
      <c r="D15" s="7">
        <v>80.3</v>
      </c>
      <c r="E15" s="7">
        <v>18.4</v>
      </c>
      <c r="F15" s="7"/>
      <c r="G15" s="7">
        <f>CONVERT(A15,"um","mm")</f>
        <v>0.00195</v>
      </c>
      <c r="H15" s="7">
        <f t="shared" si="1"/>
        <v>9.002310160687202</v>
      </c>
      <c r="I15" s="7">
        <v>80.3</v>
      </c>
      <c r="J15" s="7">
        <v>9</v>
      </c>
      <c r="K15" s="8">
        <v>18.4</v>
      </c>
      <c r="O15" s="2" t="s">
        <v>13</v>
      </c>
      <c r="P15" s="2">
        <v>2.206</v>
      </c>
      <c r="Q15" s="2">
        <f>CONVERT(P15,"um","mm")</f>
        <v>0.002206</v>
      </c>
      <c r="R15" s="2">
        <f t="shared" si="0"/>
        <v>8.824351493732792</v>
      </c>
      <c r="T15" s="2">
        <v>75</v>
      </c>
      <c r="U15" s="2">
        <v>12.53</v>
      </c>
      <c r="V15" s="2">
        <f>CONVERT(U15,"um","mm")</f>
        <v>0.01253</v>
      </c>
      <c r="W15" s="2">
        <f t="shared" si="2"/>
        <v>6.318469775114951</v>
      </c>
    </row>
    <row r="16" spans="1:23" ht="8.25">
      <c r="A16" s="11">
        <v>3.9</v>
      </c>
      <c r="B16" s="12">
        <v>800</v>
      </c>
      <c r="C16" s="7">
        <v>38.1</v>
      </c>
      <c r="D16" s="7">
        <v>61.9</v>
      </c>
      <c r="E16" s="7">
        <v>23.5</v>
      </c>
      <c r="F16" s="7"/>
      <c r="G16" s="7">
        <f>CONVERT(A16,"um","mm")</f>
        <v>0.0039</v>
      </c>
      <c r="H16" s="7">
        <f t="shared" si="1"/>
        <v>8.002310160687202</v>
      </c>
      <c r="I16" s="7">
        <v>61.9</v>
      </c>
      <c r="J16" s="7">
        <v>8</v>
      </c>
      <c r="K16" s="8">
        <v>23.5</v>
      </c>
      <c r="O16" s="2" t="s">
        <v>14</v>
      </c>
      <c r="P16" s="2">
        <v>5.354</v>
      </c>
      <c r="Q16" s="2">
        <f>CONVERT(P16,"um","mm")</f>
        <v>0.005354</v>
      </c>
      <c r="R16" s="2">
        <f t="shared" si="0"/>
        <v>7.545167145683396</v>
      </c>
      <c r="T16" s="2">
        <v>84</v>
      </c>
      <c r="U16" s="2">
        <v>18.96</v>
      </c>
      <c r="V16" s="2">
        <f>CONVERT(U16,"um","mm")</f>
        <v>0.01896</v>
      </c>
      <c r="W16" s="2">
        <f t="shared" si="2"/>
        <v>5.720897225538553</v>
      </c>
    </row>
    <row r="17" spans="1:23" ht="8.25">
      <c r="A17" s="11">
        <v>7.8</v>
      </c>
      <c r="B17" s="12">
        <v>700</v>
      </c>
      <c r="C17" s="7">
        <v>61.6</v>
      </c>
      <c r="D17" s="7">
        <v>38.4</v>
      </c>
      <c r="E17" s="7">
        <v>18.4</v>
      </c>
      <c r="F17" s="7"/>
      <c r="G17" s="7">
        <f>CONVERT(A17,"um","mm")</f>
        <v>0.0078</v>
      </c>
      <c r="H17" s="7">
        <f t="shared" si="1"/>
        <v>7.002310160687201</v>
      </c>
      <c r="I17" s="7">
        <v>38.4</v>
      </c>
      <c r="J17" s="7">
        <v>7</v>
      </c>
      <c r="K17" s="8">
        <v>18.4</v>
      </c>
      <c r="O17" s="2" t="s">
        <v>15</v>
      </c>
      <c r="P17" s="2">
        <v>21.82</v>
      </c>
      <c r="T17" s="2">
        <v>90</v>
      </c>
      <c r="U17" s="2">
        <v>27.42</v>
      </c>
      <c r="V17" s="2">
        <f>CONVERT(U17,"um","mm")</f>
        <v>0.02742</v>
      </c>
      <c r="W17" s="2">
        <f t="shared" si="2"/>
        <v>5.188627618657586</v>
      </c>
    </row>
    <row r="18" spans="1:23" ht="8.25">
      <c r="A18" s="11">
        <v>15.6</v>
      </c>
      <c r="B18" s="12">
        <v>600</v>
      </c>
      <c r="C18" s="7">
        <v>80</v>
      </c>
      <c r="D18" s="7">
        <v>20</v>
      </c>
      <c r="E18" s="7">
        <v>11.6</v>
      </c>
      <c r="F18" s="7"/>
      <c r="G18" s="7">
        <f>CONVERT(A18,"um","mm")</f>
        <v>0.0156</v>
      </c>
      <c r="H18" s="7">
        <f t="shared" si="1"/>
        <v>6.002310160687201</v>
      </c>
      <c r="I18" s="7">
        <v>20</v>
      </c>
      <c r="J18" s="7">
        <v>6</v>
      </c>
      <c r="K18" s="8">
        <v>11.6</v>
      </c>
      <c r="O18" s="2" t="s">
        <v>16</v>
      </c>
      <c r="P18" s="2">
        <v>476</v>
      </c>
      <c r="T18" s="2">
        <v>95</v>
      </c>
      <c r="U18" s="2">
        <v>43.42</v>
      </c>
      <c r="V18" s="2">
        <f>CONVERT(U18,"um","mm")</f>
        <v>0.04342</v>
      </c>
      <c r="W18" s="2">
        <f t="shared" si="2"/>
        <v>4.525496463821667</v>
      </c>
    </row>
    <row r="19" spans="1:16" ht="8.25">
      <c r="A19" s="11">
        <v>31.2</v>
      </c>
      <c r="B19" s="12">
        <v>500</v>
      </c>
      <c r="C19" s="7">
        <v>91.6</v>
      </c>
      <c r="D19" s="7">
        <v>8.42</v>
      </c>
      <c r="E19" s="7">
        <v>1.94</v>
      </c>
      <c r="F19" s="7"/>
      <c r="G19" s="7">
        <f>CONVERT(A19,"um","mm")</f>
        <v>0.0312</v>
      </c>
      <c r="H19" s="7">
        <f t="shared" si="1"/>
        <v>5.002310160687201</v>
      </c>
      <c r="I19" s="7">
        <v>8.42</v>
      </c>
      <c r="J19" s="7">
        <v>5</v>
      </c>
      <c r="K19" s="8">
        <f>SUM(E19+E20+E21+E22)</f>
        <v>5.7</v>
      </c>
      <c r="O19" s="2" t="s">
        <v>17</v>
      </c>
      <c r="P19" s="2">
        <v>178.8</v>
      </c>
    </row>
    <row r="20" spans="1:31" ht="8.25">
      <c r="A20" s="11">
        <v>37.2</v>
      </c>
      <c r="B20" s="12">
        <v>400</v>
      </c>
      <c r="C20" s="7">
        <v>93.5</v>
      </c>
      <c r="D20" s="7">
        <v>6.49</v>
      </c>
      <c r="E20" s="7">
        <v>1.64</v>
      </c>
      <c r="F20" s="7"/>
      <c r="G20" s="7">
        <f>CONVERT(A20,"um","mm")</f>
        <v>0.0372</v>
      </c>
      <c r="H20" s="7">
        <f t="shared" si="1"/>
        <v>4.748553568441418</v>
      </c>
      <c r="I20" s="7">
        <v>6.49</v>
      </c>
      <c r="J20" s="7">
        <v>4</v>
      </c>
      <c r="K20" s="8">
        <f>SUM(E23+E24+E25+E26)</f>
        <v>1.75</v>
      </c>
      <c r="O20" s="2" t="s">
        <v>31</v>
      </c>
      <c r="P20" s="2">
        <v>5.131</v>
      </c>
      <c r="U20" s="2">
        <v>5</v>
      </c>
      <c r="V20" s="2">
        <v>10</v>
      </c>
      <c r="W20" s="2">
        <v>16</v>
      </c>
      <c r="X20" s="2">
        <v>25</v>
      </c>
      <c r="Y20" s="2">
        <v>50</v>
      </c>
      <c r="Z20" s="2">
        <v>75</v>
      </c>
      <c r="AA20" s="2">
        <v>84</v>
      </c>
      <c r="AB20" s="2">
        <v>90</v>
      </c>
      <c r="AC20" s="2">
        <v>95</v>
      </c>
      <c r="AD20" s="2" t="s">
        <v>45</v>
      </c>
      <c r="AE20" s="2" t="s">
        <v>46</v>
      </c>
    </row>
    <row r="21" spans="1:30" ht="8.25">
      <c r="A21" s="11">
        <v>44.2</v>
      </c>
      <c r="B21" s="12">
        <v>325</v>
      </c>
      <c r="C21" s="7">
        <v>95.1</v>
      </c>
      <c r="D21" s="7">
        <v>4.85</v>
      </c>
      <c r="E21" s="7">
        <v>1.28</v>
      </c>
      <c r="F21" s="7"/>
      <c r="G21" s="7">
        <f>CONVERT(A21,"um","mm")</f>
        <v>0.0442</v>
      </c>
      <c r="H21" s="7">
        <f t="shared" si="1"/>
        <v>4.499809820158018</v>
      </c>
      <c r="I21" s="7">
        <v>4.85</v>
      </c>
      <c r="J21" s="7">
        <v>3</v>
      </c>
      <c r="K21" s="8">
        <f>SUM(E27+E28+E29+E30)</f>
        <v>0.97</v>
      </c>
      <c r="O21" s="2" t="s">
        <v>32</v>
      </c>
      <c r="P21" s="2">
        <v>34.53</v>
      </c>
      <c r="U21" s="2">
        <v>0.00078</v>
      </c>
      <c r="V21" s="2">
        <v>0.0011220000000000002</v>
      </c>
      <c r="W21" s="2">
        <v>0.001609</v>
      </c>
      <c r="X21" s="2">
        <v>0.002465</v>
      </c>
      <c r="Y21" s="2">
        <v>0.005531</v>
      </c>
      <c r="Z21" s="2">
        <v>0.01253</v>
      </c>
      <c r="AA21" s="2">
        <v>0.01896</v>
      </c>
      <c r="AB21" s="2">
        <v>0.02742</v>
      </c>
      <c r="AC21" s="2">
        <v>0.04342</v>
      </c>
      <c r="AD21" s="2">
        <f>((W21+AA21)/2)</f>
        <v>0.0102845</v>
      </c>
    </row>
    <row r="22" spans="1:31" ht="8.25">
      <c r="A22" s="11">
        <v>52.6</v>
      </c>
      <c r="B22" s="12">
        <v>270</v>
      </c>
      <c r="C22" s="7">
        <v>96.4</v>
      </c>
      <c r="D22" s="7">
        <v>3.57</v>
      </c>
      <c r="E22" s="7">
        <v>0.84</v>
      </c>
      <c r="F22" s="7"/>
      <c r="G22" s="7">
        <f>CONVERT(A22,"um","mm")</f>
        <v>0.0526</v>
      </c>
      <c r="H22" s="7">
        <f t="shared" si="1"/>
        <v>4.2487933902571475</v>
      </c>
      <c r="I22" s="7">
        <v>3.57</v>
      </c>
      <c r="J22" s="7">
        <v>2</v>
      </c>
      <c r="K22" s="8">
        <f>SUM(E31+E32+E33+E34)</f>
        <v>0.01858</v>
      </c>
      <c r="U22" s="2">
        <v>10.324238255574564</v>
      </c>
      <c r="V22" s="2">
        <v>9.79971160871538</v>
      </c>
      <c r="W22" s="2">
        <v>9.279619958600728</v>
      </c>
      <c r="X22" s="2">
        <v>8.6641966380589</v>
      </c>
      <c r="Y22" s="2">
        <v>7.498243942608249</v>
      </c>
      <c r="Z22" s="2">
        <v>6.318469775114951</v>
      </c>
      <c r="AA22" s="2">
        <v>5.720897225538553</v>
      </c>
      <c r="AB22" s="2">
        <v>5.188627618657586</v>
      </c>
      <c r="AC22" s="2">
        <v>4.525496463821667</v>
      </c>
      <c r="AD22" s="2">
        <f>((W22+AA22)/2)</f>
        <v>7.50025859206964</v>
      </c>
      <c r="AE22" s="2">
        <f>((X22-AB22)/2)</f>
        <v>1.7377845097006572</v>
      </c>
    </row>
    <row r="23" spans="1:11" ht="8.25">
      <c r="A23" s="11">
        <v>62.5</v>
      </c>
      <c r="B23" s="12">
        <v>230</v>
      </c>
      <c r="C23" s="7">
        <v>97.3</v>
      </c>
      <c r="D23" s="7">
        <v>2.74</v>
      </c>
      <c r="E23" s="7">
        <v>0.55</v>
      </c>
      <c r="F23" s="7"/>
      <c r="G23" s="7">
        <f>CONVERT(A23,"um","mm")</f>
        <v>0.0625</v>
      </c>
      <c r="H23" s="7">
        <f t="shared" si="1"/>
        <v>4</v>
      </c>
      <c r="I23" s="7">
        <v>2.74</v>
      </c>
      <c r="J23" s="7">
        <v>1</v>
      </c>
      <c r="K23" s="8">
        <f>SUM(E35+E36+E37+E38)</f>
        <v>0</v>
      </c>
    </row>
    <row r="24" spans="1:17" ht="8.25">
      <c r="A24" s="11">
        <v>74</v>
      </c>
      <c r="B24" s="12">
        <v>200</v>
      </c>
      <c r="C24" s="7">
        <v>97.8</v>
      </c>
      <c r="D24" s="7">
        <v>2.18</v>
      </c>
      <c r="E24" s="7">
        <v>0.44</v>
      </c>
      <c r="F24" s="7"/>
      <c r="G24" s="7">
        <f>CONVERT(A24,"um","mm")</f>
        <v>0.074</v>
      </c>
      <c r="H24" s="7">
        <f t="shared" si="1"/>
        <v>3.7563309190331378</v>
      </c>
      <c r="I24" s="7">
        <v>2.18</v>
      </c>
      <c r="J24" s="7">
        <v>0</v>
      </c>
      <c r="K24" s="8">
        <f>SUM(E39+E40+E41+E42)</f>
        <v>0</v>
      </c>
      <c r="O24" s="2" t="s">
        <v>42</v>
      </c>
      <c r="P24" s="2" t="s">
        <v>43</v>
      </c>
      <c r="Q24" s="2" t="s">
        <v>44</v>
      </c>
    </row>
    <row r="25" spans="1:17" ht="8.25">
      <c r="A25" s="11">
        <v>88</v>
      </c>
      <c r="B25" s="12">
        <v>170</v>
      </c>
      <c r="C25" s="7">
        <v>98.3</v>
      </c>
      <c r="D25" s="7">
        <v>1.75</v>
      </c>
      <c r="E25" s="7">
        <v>0.4</v>
      </c>
      <c r="F25" s="7"/>
      <c r="G25" s="7">
        <f>CONVERT(A25,"um","mm")</f>
        <v>0.088</v>
      </c>
      <c r="H25" s="7">
        <f t="shared" si="1"/>
        <v>3.50635266602479</v>
      </c>
      <c r="I25" s="7">
        <v>1.75</v>
      </c>
      <c r="J25" s="7">
        <v>-1</v>
      </c>
      <c r="K25" s="8">
        <f>SUM(E43+E44)</f>
        <v>0</v>
      </c>
      <c r="O25" s="2">
        <f>SUM(K25+K24+K23+K22+K21+K20)</f>
        <v>2.73858</v>
      </c>
      <c r="P25" s="2">
        <f>SUM(K19+K18+K17+K16)</f>
        <v>59.2</v>
      </c>
      <c r="Q25" s="2">
        <f>SUM(K15+K14+K13+K12+K11+K10)</f>
        <v>38.12</v>
      </c>
    </row>
    <row r="26" spans="1:11" ht="8.25">
      <c r="A26" s="11">
        <v>105</v>
      </c>
      <c r="B26" s="12">
        <v>140</v>
      </c>
      <c r="C26" s="7">
        <v>98.6</v>
      </c>
      <c r="D26" s="7">
        <v>1.35</v>
      </c>
      <c r="E26" s="7">
        <v>0.36</v>
      </c>
      <c r="F26" s="7"/>
      <c r="G26" s="7">
        <f>CONVERT(A26,"um","mm")</f>
        <v>0.105</v>
      </c>
      <c r="H26" s="7">
        <f t="shared" si="1"/>
        <v>3.2515387669959646</v>
      </c>
      <c r="I26" s="7">
        <v>1.35</v>
      </c>
      <c r="J26" s="7"/>
      <c r="K26" s="8"/>
    </row>
    <row r="27" spans="1:11" ht="8.25">
      <c r="A27" s="11">
        <v>125</v>
      </c>
      <c r="B27" s="12">
        <v>120</v>
      </c>
      <c r="C27" s="7">
        <v>99</v>
      </c>
      <c r="D27" s="7">
        <v>0.99</v>
      </c>
      <c r="E27" s="7">
        <v>0.34</v>
      </c>
      <c r="F27" s="7"/>
      <c r="G27" s="7">
        <f>CONVERT(A27,"um","mm")</f>
        <v>0.125</v>
      </c>
      <c r="H27" s="7">
        <f t="shared" si="1"/>
        <v>3</v>
      </c>
      <c r="I27" s="7">
        <v>0.99</v>
      </c>
      <c r="J27" s="7"/>
      <c r="K27" s="8"/>
    </row>
    <row r="28" spans="1:11" ht="8.25">
      <c r="A28" s="11">
        <v>149</v>
      </c>
      <c r="B28" s="12">
        <v>100</v>
      </c>
      <c r="C28" s="7">
        <v>99.4</v>
      </c>
      <c r="D28" s="7">
        <v>0.65</v>
      </c>
      <c r="E28" s="7">
        <v>0.3</v>
      </c>
      <c r="F28" s="7"/>
      <c r="G28" s="7">
        <f>CONVERT(A28,"um","mm")</f>
        <v>0.149</v>
      </c>
      <c r="H28" s="7">
        <f t="shared" si="1"/>
        <v>2.746615764199926</v>
      </c>
      <c r="I28" s="7">
        <v>0.65</v>
      </c>
      <c r="J28" s="7"/>
      <c r="K28" s="8"/>
    </row>
    <row r="29" spans="1:11" ht="8.25">
      <c r="A29" s="11">
        <v>177</v>
      </c>
      <c r="B29" s="12">
        <v>80</v>
      </c>
      <c r="C29" s="7">
        <v>99.7</v>
      </c>
      <c r="D29" s="7">
        <v>0.35</v>
      </c>
      <c r="E29" s="7">
        <v>0.22</v>
      </c>
      <c r="F29" s="7"/>
      <c r="G29" s="7">
        <f>CONVERT(A29,"um","mm")</f>
        <v>0.177</v>
      </c>
      <c r="H29" s="7">
        <f t="shared" si="1"/>
        <v>2.49817873457909</v>
      </c>
      <c r="I29" s="7">
        <v>0.35</v>
      </c>
      <c r="J29" s="7"/>
      <c r="K29" s="8"/>
    </row>
    <row r="30" spans="1:11" ht="8.25">
      <c r="A30" s="11">
        <v>210</v>
      </c>
      <c r="B30" s="12">
        <v>70</v>
      </c>
      <c r="C30" s="7">
        <v>99.9</v>
      </c>
      <c r="D30" s="7">
        <v>0.12</v>
      </c>
      <c r="E30" s="7">
        <v>0.11</v>
      </c>
      <c r="F30" s="7"/>
      <c r="G30" s="7">
        <f>CONVERT(A30,"um","mm")</f>
        <v>0.21</v>
      </c>
      <c r="H30" s="7">
        <f t="shared" si="1"/>
        <v>2.2515387669959646</v>
      </c>
      <c r="I30" s="7">
        <v>0.12</v>
      </c>
      <c r="J30" s="7"/>
      <c r="K30" s="8"/>
    </row>
    <row r="31" spans="1:11" ht="8.25">
      <c r="A31" s="11">
        <v>250</v>
      </c>
      <c r="B31" s="12">
        <v>60</v>
      </c>
      <c r="C31" s="7">
        <v>99.98</v>
      </c>
      <c r="D31" s="7">
        <v>0.019</v>
      </c>
      <c r="E31" s="7">
        <v>0.018</v>
      </c>
      <c r="F31" s="7"/>
      <c r="G31" s="7">
        <f>CONVERT(A31,"um","mm")</f>
        <v>0.25</v>
      </c>
      <c r="H31" s="7">
        <f t="shared" si="1"/>
        <v>2</v>
      </c>
      <c r="I31" s="7">
        <v>0.019</v>
      </c>
      <c r="J31" s="7"/>
      <c r="K31" s="8"/>
    </row>
    <row r="32" spans="1:11" ht="8.25">
      <c r="A32" s="11">
        <v>297</v>
      </c>
      <c r="B32" s="12">
        <v>50</v>
      </c>
      <c r="C32" s="7">
        <v>99.999</v>
      </c>
      <c r="D32" s="7">
        <v>0.00058</v>
      </c>
      <c r="E32" s="7">
        <v>0.00058</v>
      </c>
      <c r="F32" s="7"/>
      <c r="G32" s="7">
        <f>CONVERT(A32,"um","mm")</f>
        <v>0.297</v>
      </c>
      <c r="H32" s="7">
        <f t="shared" si="1"/>
        <v>1.7514651638613215</v>
      </c>
      <c r="I32" s="7">
        <v>0.00058</v>
      </c>
      <c r="J32" s="7"/>
      <c r="K32" s="8"/>
    </row>
    <row r="33" spans="1:11" ht="8.25">
      <c r="A33" s="11">
        <v>354</v>
      </c>
      <c r="B33" s="12">
        <v>45</v>
      </c>
      <c r="C33" s="7">
        <v>100</v>
      </c>
      <c r="D33" s="7">
        <v>0</v>
      </c>
      <c r="E33" s="7">
        <v>0</v>
      </c>
      <c r="F33" s="7"/>
      <c r="G33" s="7">
        <f>CONVERT(A33,"um","mm")</f>
        <v>0.354</v>
      </c>
      <c r="H33" s="7">
        <f t="shared" si="1"/>
        <v>1.4981787345790896</v>
      </c>
      <c r="I33" s="7">
        <v>0</v>
      </c>
      <c r="J33" s="7"/>
      <c r="K33" s="8"/>
    </row>
    <row r="34" spans="1:11" ht="8.25">
      <c r="A34" s="11">
        <v>420</v>
      </c>
      <c r="B34" s="12">
        <v>40</v>
      </c>
      <c r="C34" s="7">
        <v>100</v>
      </c>
      <c r="D34" s="7">
        <v>0</v>
      </c>
      <c r="E34" s="7">
        <v>0</v>
      </c>
      <c r="F34" s="7"/>
      <c r="G34" s="7">
        <f>CONVERT(A34,"um","mm")</f>
        <v>0.42</v>
      </c>
      <c r="H34" s="7">
        <f t="shared" si="1"/>
        <v>1.2515387669959643</v>
      </c>
      <c r="I34" s="7">
        <v>0</v>
      </c>
      <c r="J34" s="7"/>
      <c r="K34" s="8"/>
    </row>
    <row r="35" spans="1:11" ht="8.25">
      <c r="A35" s="11">
        <v>500</v>
      </c>
      <c r="B35" s="12">
        <v>35</v>
      </c>
      <c r="C35" s="7">
        <v>100</v>
      </c>
      <c r="D35" s="7">
        <v>0</v>
      </c>
      <c r="E35" s="7">
        <v>0</v>
      </c>
      <c r="F35" s="7"/>
      <c r="G35" s="7">
        <f>CONVERT(A35,"um","mm")</f>
        <v>0.5</v>
      </c>
      <c r="H35" s="7">
        <f t="shared" si="1"/>
        <v>1</v>
      </c>
      <c r="I35" s="7">
        <v>0</v>
      </c>
      <c r="J35" s="7"/>
      <c r="K35" s="8"/>
    </row>
    <row r="36" spans="1:11" ht="8.25">
      <c r="A36" s="11">
        <v>590</v>
      </c>
      <c r="B36" s="12">
        <v>30</v>
      </c>
      <c r="C36" s="7">
        <v>100</v>
      </c>
      <c r="D36" s="7">
        <v>0</v>
      </c>
      <c r="E36" s="7">
        <v>0</v>
      </c>
      <c r="F36" s="7"/>
      <c r="G36" s="7">
        <f>CONVERT(A36,"um","mm")</f>
        <v>0.59</v>
      </c>
      <c r="H36" s="7">
        <f t="shared" si="1"/>
        <v>0.7612131404128836</v>
      </c>
      <c r="I36" s="7">
        <v>0</v>
      </c>
      <c r="J36" s="7"/>
      <c r="K36" s="8"/>
    </row>
    <row r="37" spans="1:11" ht="8.25">
      <c r="A37" s="11">
        <v>710</v>
      </c>
      <c r="B37" s="12">
        <v>25</v>
      </c>
      <c r="C37" s="7">
        <v>100</v>
      </c>
      <c r="D37" s="7">
        <v>0</v>
      </c>
      <c r="E37" s="7">
        <v>0</v>
      </c>
      <c r="F37" s="7"/>
      <c r="G37" s="7">
        <f>CONVERT(A37,"um","mm")</f>
        <v>0.71</v>
      </c>
      <c r="H37" s="7">
        <f t="shared" si="1"/>
        <v>0.49410907027004275</v>
      </c>
      <c r="I37" s="7">
        <v>0</v>
      </c>
      <c r="J37" s="7"/>
      <c r="K37" s="8"/>
    </row>
    <row r="38" spans="1:11" ht="8.25">
      <c r="A38" s="11">
        <v>840</v>
      </c>
      <c r="B38" s="12">
        <v>20</v>
      </c>
      <c r="C38" s="7">
        <v>100</v>
      </c>
      <c r="D38" s="7">
        <v>0</v>
      </c>
      <c r="E38" s="7">
        <v>0</v>
      </c>
      <c r="F38" s="7"/>
      <c r="G38" s="7">
        <f>CONVERT(A38,"um","mm")</f>
        <v>0.84</v>
      </c>
      <c r="H38" s="7">
        <f t="shared" si="1"/>
        <v>0.2515387669959645</v>
      </c>
      <c r="I38" s="7">
        <v>0</v>
      </c>
      <c r="J38" s="7"/>
      <c r="K38" s="8"/>
    </row>
    <row r="39" spans="1:11" ht="8.25">
      <c r="A39" s="11">
        <v>1000</v>
      </c>
      <c r="B39" s="12">
        <v>18</v>
      </c>
      <c r="C39" s="7">
        <v>100</v>
      </c>
      <c r="D39" s="7">
        <v>0</v>
      </c>
      <c r="E39" s="7">
        <v>0</v>
      </c>
      <c r="F39" s="7"/>
      <c r="G39" s="7">
        <f>CONVERT(A39,"um","mm")</f>
        <v>1</v>
      </c>
      <c r="H39" s="7">
        <f t="shared" si="1"/>
        <v>0</v>
      </c>
      <c r="I39" s="7">
        <v>0</v>
      </c>
      <c r="J39" s="7"/>
      <c r="K39" s="8"/>
    </row>
    <row r="40" spans="1:11" ht="8.25">
      <c r="A40" s="11">
        <v>1190</v>
      </c>
      <c r="B40" s="12">
        <v>16</v>
      </c>
      <c r="C40" s="7">
        <v>100</v>
      </c>
      <c r="D40" s="7">
        <v>0</v>
      </c>
      <c r="E40" s="7">
        <v>0</v>
      </c>
      <c r="F40" s="7"/>
      <c r="G40" s="7">
        <f>CONVERT(A40,"um","mm")</f>
        <v>1.19</v>
      </c>
      <c r="H40" s="7">
        <f t="shared" si="1"/>
        <v>-0.2509615735332188</v>
      </c>
      <c r="I40" s="7">
        <v>0</v>
      </c>
      <c r="J40" s="7"/>
      <c r="K40" s="8"/>
    </row>
    <row r="41" spans="1:11" ht="8.25">
      <c r="A41" s="11">
        <v>1410</v>
      </c>
      <c r="B41" s="12">
        <v>14</v>
      </c>
      <c r="C41" s="7">
        <v>100</v>
      </c>
      <c r="D41" s="7">
        <v>0</v>
      </c>
      <c r="E41" s="7">
        <v>0</v>
      </c>
      <c r="F41" s="7"/>
      <c r="G41" s="7">
        <f>CONVERT(A41,"um","mm")</f>
        <v>1.41</v>
      </c>
      <c r="H41" s="7">
        <f t="shared" si="1"/>
        <v>-0.4956951626240688</v>
      </c>
      <c r="I41" s="7">
        <v>0</v>
      </c>
      <c r="J41" s="7"/>
      <c r="K41" s="8"/>
    </row>
    <row r="42" spans="1:11" ht="8.25">
      <c r="A42" s="11">
        <v>1680</v>
      </c>
      <c r="B42" s="12">
        <v>12</v>
      </c>
      <c r="C42" s="7">
        <v>100</v>
      </c>
      <c r="D42" s="7">
        <v>0</v>
      </c>
      <c r="E42" s="7">
        <v>0</v>
      </c>
      <c r="F42" s="7"/>
      <c r="G42" s="7">
        <f>CONVERT(A42,"um","mm")</f>
        <v>1.68</v>
      </c>
      <c r="H42" s="7">
        <f t="shared" si="1"/>
        <v>-0.7484612330040356</v>
      </c>
      <c r="I42" s="7">
        <v>0</v>
      </c>
      <c r="J42" s="7"/>
      <c r="K42" s="8"/>
    </row>
    <row r="43" spans="1:11" ht="8.25">
      <c r="A43" s="11">
        <v>2000</v>
      </c>
      <c r="B43" s="12">
        <v>10</v>
      </c>
      <c r="C43" s="7">
        <v>100</v>
      </c>
      <c r="D43" s="7">
        <v>0</v>
      </c>
      <c r="E43" s="7">
        <v>0</v>
      </c>
      <c r="F43" s="7"/>
      <c r="G43" s="7">
        <f>CONVERT(A43,"um","mm")</f>
        <v>2</v>
      </c>
      <c r="H43" s="7">
        <f t="shared" si="1"/>
        <v>-1</v>
      </c>
      <c r="I43" s="7">
        <v>0</v>
      </c>
      <c r="J43" s="7"/>
      <c r="K43" s="8"/>
    </row>
    <row r="44" spans="1:11" ht="9" thickBot="1">
      <c r="A44" s="13"/>
      <c r="B44" s="14"/>
      <c r="C44" s="9">
        <v>100</v>
      </c>
      <c r="D44" s="9">
        <v>0</v>
      </c>
      <c r="E44" s="9"/>
      <c r="F44" s="9"/>
      <c r="G44" s="9">
        <f>CONVERT(A44,"um","mm")</f>
        <v>0</v>
      </c>
      <c r="H44" s="9" t="e">
        <f t="shared" si="1"/>
        <v>#NUM!</v>
      </c>
      <c r="I44" s="9"/>
      <c r="J44" s="9"/>
      <c r="K44" s="10"/>
    </row>
    <row r="45" ht="9" thickTop="1"/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J1">
      <selection activeCell="O25" sqref="O25:Q25"/>
    </sheetView>
  </sheetViews>
  <sheetFormatPr defaultColWidth="9.140625" defaultRowHeight="12.75"/>
  <cols>
    <col min="1" max="1" width="8.00390625" style="2" bestFit="1" customWidth="1"/>
    <col min="2" max="2" width="14.421875" style="2" bestFit="1" customWidth="1"/>
    <col min="3" max="4" width="9.28125" style="2" bestFit="1" customWidth="1"/>
    <col min="5" max="5" width="10.57421875" style="2" bestFit="1" customWidth="1"/>
    <col min="6" max="6" width="0.85546875" style="2" customWidth="1"/>
    <col min="7" max="8" width="5.00390625" style="2" bestFit="1" customWidth="1"/>
    <col min="9" max="9" width="5.28125" style="2" bestFit="1" customWidth="1"/>
    <col min="10" max="10" width="4.57421875" style="2" bestFit="1" customWidth="1"/>
    <col min="11" max="11" width="6.28125" style="2" bestFit="1" customWidth="1"/>
    <col min="12" max="14" width="0.85546875" style="2" customWidth="1"/>
    <col min="15" max="15" width="11.57421875" style="2" bestFit="1" customWidth="1"/>
    <col min="16" max="16" width="6.28125" style="2" bestFit="1" customWidth="1"/>
    <col min="17" max="17" width="5.00390625" style="2" bestFit="1" customWidth="1"/>
    <col min="18" max="18" width="4.8515625" style="2" bestFit="1" customWidth="1"/>
    <col min="19" max="19" width="0.85546875" style="2" customWidth="1"/>
    <col min="20" max="20" width="4.8515625" style="2" bestFit="1" customWidth="1"/>
    <col min="21" max="21" width="5.57421875" style="2" bestFit="1" customWidth="1"/>
    <col min="22" max="22" width="5.00390625" style="2" bestFit="1" customWidth="1"/>
    <col min="23" max="23" width="4.8515625" style="2" bestFit="1" customWidth="1"/>
    <col min="24" max="25" width="4.7109375" style="2" bestFit="1" customWidth="1"/>
    <col min="26" max="26" width="4.57421875" style="2" bestFit="1" customWidth="1"/>
    <col min="27" max="28" width="4.8515625" style="2" bestFit="1" customWidth="1"/>
    <col min="29" max="29" width="4.7109375" style="2" bestFit="1" customWidth="1"/>
    <col min="30" max="30" width="7.00390625" style="2" bestFit="1" customWidth="1"/>
    <col min="31" max="31" width="11.140625" style="2" bestFit="1" customWidth="1"/>
    <col min="32" max="16384" width="9.140625" style="2" customWidth="1"/>
  </cols>
  <sheetData>
    <row r="1" spans="1:2" ht="8.25">
      <c r="A1" s="2" t="s">
        <v>0</v>
      </c>
      <c r="B1" s="2">
        <v>37267.4625</v>
      </c>
    </row>
    <row r="2" spans="1:5" ht="8.25">
      <c r="A2" s="2" t="s">
        <v>1</v>
      </c>
      <c r="B2" s="2" t="s">
        <v>107</v>
      </c>
      <c r="C2" s="2" t="s">
        <v>36</v>
      </c>
      <c r="D2" s="2" t="s">
        <v>37</v>
      </c>
      <c r="E2" s="2" t="s">
        <v>38</v>
      </c>
    </row>
    <row r="3" spans="1:6" ht="8.25">
      <c r="A3" s="2" t="s">
        <v>3</v>
      </c>
      <c r="B3" s="2" t="s">
        <v>108</v>
      </c>
      <c r="C3" s="2">
        <f>AVERAGE(E3:F3)</f>
        <v>12.208333333333334</v>
      </c>
      <c r="D3" s="2">
        <f>CONVERT(C3,"ft","m")</f>
        <v>3.7211</v>
      </c>
      <c r="E3" s="2">
        <f>CONVERT(VALUE(LEFT(B4,3)),"in","ft")</f>
        <v>12.083333333333334</v>
      </c>
      <c r="F3" s="2">
        <f>CONVERT(VALUE(RIGHT(B4,3)),"in","ft")</f>
        <v>12.333333333333334</v>
      </c>
    </row>
    <row r="4" spans="1:2" ht="8.25">
      <c r="A4" s="2" t="s">
        <v>5</v>
      </c>
      <c r="B4" s="2" t="s">
        <v>109</v>
      </c>
    </row>
    <row r="5" ht="8.25">
      <c r="A5" s="2" t="s">
        <v>7</v>
      </c>
    </row>
    <row r="6" ht="9" thickBot="1"/>
    <row r="7" spans="1:21" ht="9" thickTop="1">
      <c r="A7" s="3" t="s">
        <v>18</v>
      </c>
      <c r="B7" s="4" t="s">
        <v>26</v>
      </c>
      <c r="C7" s="4" t="s">
        <v>20</v>
      </c>
      <c r="D7" s="4" t="s">
        <v>21</v>
      </c>
      <c r="E7" s="4" t="s">
        <v>22</v>
      </c>
      <c r="F7" s="4"/>
      <c r="G7" s="4"/>
      <c r="H7" s="4"/>
      <c r="I7" s="4"/>
      <c r="J7" s="4"/>
      <c r="K7" s="5"/>
      <c r="T7" s="2" t="s">
        <v>24</v>
      </c>
      <c r="U7" s="2" t="s">
        <v>33</v>
      </c>
    </row>
    <row r="8" spans="1:23" ht="8.25">
      <c r="A8" s="6" t="s">
        <v>23</v>
      </c>
      <c r="B8" s="7"/>
      <c r="C8" s="7" t="s">
        <v>24</v>
      </c>
      <c r="D8" s="7" t="s">
        <v>24</v>
      </c>
      <c r="E8" s="7" t="s">
        <v>24</v>
      </c>
      <c r="F8" s="7"/>
      <c r="G8" s="7"/>
      <c r="H8" s="7"/>
      <c r="I8" s="7"/>
      <c r="J8" s="7"/>
      <c r="K8" s="8"/>
      <c r="Q8" s="2" t="s">
        <v>27</v>
      </c>
      <c r="R8" s="2" t="s">
        <v>28</v>
      </c>
      <c r="T8" s="2" t="s">
        <v>25</v>
      </c>
      <c r="U8" s="2" t="s">
        <v>34</v>
      </c>
      <c r="V8" s="2" t="s">
        <v>27</v>
      </c>
      <c r="W8" s="2" t="s">
        <v>28</v>
      </c>
    </row>
    <row r="9" spans="1:21" ht="8.25">
      <c r="A9" s="6"/>
      <c r="B9" s="7"/>
      <c r="C9" s="7" t="s">
        <v>25</v>
      </c>
      <c r="D9" s="7" t="s">
        <v>29</v>
      </c>
      <c r="E9" s="7" t="s">
        <v>25</v>
      </c>
      <c r="F9" s="7"/>
      <c r="G9" s="7" t="s">
        <v>27</v>
      </c>
      <c r="H9" s="7" t="s">
        <v>28</v>
      </c>
      <c r="I9" s="7" t="s">
        <v>39</v>
      </c>
      <c r="J9" s="7" t="s">
        <v>40</v>
      </c>
      <c r="K9" s="8" t="s">
        <v>41</v>
      </c>
      <c r="O9" s="2" t="s">
        <v>8</v>
      </c>
      <c r="P9" s="2">
        <v>0.375</v>
      </c>
      <c r="Q9" s="2">
        <f>CONVERT(P9,"um","mm")</f>
        <v>0.000375</v>
      </c>
      <c r="R9" s="2">
        <f>-LOG(Q9/1,2)</f>
        <v>11.380821783940931</v>
      </c>
      <c r="U9" s="2" t="s">
        <v>35</v>
      </c>
    </row>
    <row r="10" spans="1:23" ht="8.25">
      <c r="A10" s="11">
        <v>0</v>
      </c>
      <c r="B10" s="12">
        <v>1400</v>
      </c>
      <c r="C10" s="7">
        <v>0</v>
      </c>
      <c r="D10" s="7">
        <v>100</v>
      </c>
      <c r="E10" s="7">
        <v>0</v>
      </c>
      <c r="F10" s="7"/>
      <c r="G10" s="7">
        <f>CONVERT(A10,"um","mm")</f>
        <v>0</v>
      </c>
      <c r="H10" s="7" t="e">
        <f>-LOG(G10,2)</f>
        <v>#NUM!</v>
      </c>
      <c r="I10" s="7">
        <v>100</v>
      </c>
      <c r="J10" s="7"/>
      <c r="K10" s="8"/>
      <c r="O10" s="2" t="s">
        <v>9</v>
      </c>
      <c r="P10" s="2">
        <v>2000</v>
      </c>
      <c r="Q10" s="2">
        <f>CONVERT(P10,"um","mm")</f>
        <v>2</v>
      </c>
      <c r="R10" s="2">
        <f aca="true" t="shared" si="0" ref="R10:R16">-LOG(Q10/1,2)</f>
        <v>-1</v>
      </c>
      <c r="T10" s="2">
        <v>5</v>
      </c>
      <c r="U10" s="2">
        <v>0.783</v>
      </c>
      <c r="V10" s="2">
        <f>CONVERT(U10,"um","mm")</f>
        <v>0.000783</v>
      </c>
      <c r="W10" s="2">
        <f>-LOG(V10/1,2)</f>
        <v>10.318700072033133</v>
      </c>
    </row>
    <row r="11" spans="1:23" ht="8.25">
      <c r="A11" s="11">
        <v>0.12</v>
      </c>
      <c r="B11" s="12">
        <v>1300</v>
      </c>
      <c r="C11" s="7">
        <v>0</v>
      </c>
      <c r="D11" s="7">
        <v>100</v>
      </c>
      <c r="E11" s="7">
        <v>0</v>
      </c>
      <c r="F11" s="7"/>
      <c r="G11" s="7">
        <f>CONVERT(A11,"um","mm")</f>
        <v>0.00012</v>
      </c>
      <c r="H11" s="7">
        <f aca="true" t="shared" si="1" ref="H11:H44">-LOG(G11,2)</f>
        <v>13.024677973715656</v>
      </c>
      <c r="I11" s="7">
        <v>100</v>
      </c>
      <c r="J11" s="7">
        <v>13</v>
      </c>
      <c r="K11" s="8">
        <v>0</v>
      </c>
      <c r="O11" s="2" t="s">
        <v>10</v>
      </c>
      <c r="P11" s="2">
        <v>100</v>
      </c>
      <c r="Q11" s="2">
        <f>CONVERT(P11,"um","mm")</f>
        <v>0.1</v>
      </c>
      <c r="R11" s="2">
        <f t="shared" si="0"/>
        <v>3.321928094887362</v>
      </c>
      <c r="T11" s="2">
        <v>10</v>
      </c>
      <c r="U11" s="2">
        <v>1.123</v>
      </c>
      <c r="V11" s="2">
        <f>CONVERT(U11,"um","mm")</f>
        <v>0.001123</v>
      </c>
      <c r="W11" s="2">
        <f aca="true" t="shared" si="2" ref="W11:W18">-LOG(V11/1,2)</f>
        <v>9.798426356923573</v>
      </c>
    </row>
    <row r="12" spans="1:23" ht="8.25">
      <c r="A12" s="11">
        <v>0.24</v>
      </c>
      <c r="B12" s="12">
        <v>1200</v>
      </c>
      <c r="C12" s="7">
        <v>0</v>
      </c>
      <c r="D12" s="7">
        <v>100</v>
      </c>
      <c r="E12" s="7">
        <v>0.8</v>
      </c>
      <c r="F12" s="7"/>
      <c r="G12" s="7">
        <f>CONVERT(A12,"um","mm")</f>
        <v>0.00024</v>
      </c>
      <c r="H12" s="7">
        <f t="shared" si="1"/>
        <v>12.024677973715656</v>
      </c>
      <c r="I12" s="7">
        <v>100</v>
      </c>
      <c r="J12" s="7">
        <v>12</v>
      </c>
      <c r="K12" s="8">
        <v>0.8</v>
      </c>
      <c r="O12" s="2" t="s">
        <v>11</v>
      </c>
      <c r="P12" s="2">
        <v>14.07</v>
      </c>
      <c r="Q12" s="2">
        <f>CONVERT(P12,"um","mm")</f>
        <v>0.01407</v>
      </c>
      <c r="R12" s="2">
        <f t="shared" si="0"/>
        <v>6.1512338612002795</v>
      </c>
      <c r="T12" s="2">
        <v>16</v>
      </c>
      <c r="U12" s="2">
        <v>1.605</v>
      </c>
      <c r="V12" s="2">
        <f>CONVERT(U12,"um","mm")</f>
        <v>0.001605</v>
      </c>
      <c r="W12" s="2">
        <f t="shared" si="2"/>
        <v>9.28321098731451</v>
      </c>
    </row>
    <row r="13" spans="1:23" ht="8.25">
      <c r="A13" s="11">
        <v>0.49</v>
      </c>
      <c r="B13" s="12">
        <v>1100</v>
      </c>
      <c r="C13" s="7">
        <v>0.8</v>
      </c>
      <c r="D13" s="7">
        <v>99.2</v>
      </c>
      <c r="E13" s="7">
        <v>7.18</v>
      </c>
      <c r="F13" s="7"/>
      <c r="G13" s="7">
        <f>CONVERT(A13,"um","mm")</f>
        <v>0.00049</v>
      </c>
      <c r="H13" s="7">
        <f t="shared" si="1"/>
        <v>10.994930630321603</v>
      </c>
      <c r="I13" s="7">
        <v>99.2</v>
      </c>
      <c r="J13" s="7">
        <v>11</v>
      </c>
      <c r="K13" s="8">
        <v>7.18</v>
      </c>
      <c r="O13" s="2" t="s">
        <v>12</v>
      </c>
      <c r="P13" s="2">
        <v>5.86</v>
      </c>
      <c r="Q13" s="2">
        <f>CONVERT(P13,"um","mm")</f>
        <v>0.00586</v>
      </c>
      <c r="R13" s="2">
        <f t="shared" si="0"/>
        <v>7.414883620014564</v>
      </c>
      <c r="T13" s="2">
        <v>25</v>
      </c>
      <c r="U13" s="2">
        <v>2.474</v>
      </c>
      <c r="V13" s="2">
        <f>CONVERT(U13,"um","mm")</f>
        <v>0.0024740000000000005</v>
      </c>
      <c r="W13" s="2">
        <f t="shared" si="2"/>
        <v>8.658938784347804</v>
      </c>
    </row>
    <row r="14" spans="1:23" ht="8.25">
      <c r="A14" s="11">
        <v>0.98</v>
      </c>
      <c r="B14" s="12">
        <v>1000</v>
      </c>
      <c r="C14" s="7">
        <v>7.98</v>
      </c>
      <c r="D14" s="7">
        <v>92</v>
      </c>
      <c r="E14" s="7">
        <v>11.8</v>
      </c>
      <c r="F14" s="7"/>
      <c r="G14" s="7">
        <f>CONVERT(A14,"um","mm")</f>
        <v>0.00098</v>
      </c>
      <c r="H14" s="7">
        <f t="shared" si="1"/>
        <v>9.994930630321603</v>
      </c>
      <c r="I14" s="7">
        <v>92</v>
      </c>
      <c r="J14" s="7">
        <v>10</v>
      </c>
      <c r="K14" s="8">
        <v>11.8</v>
      </c>
      <c r="O14" s="2" t="s">
        <v>30</v>
      </c>
      <c r="P14" s="2">
        <v>3.003</v>
      </c>
      <c r="Q14" s="2">
        <f>CONVERT(P14,"um","mm")</f>
        <v>0.003003</v>
      </c>
      <c r="R14" s="2">
        <f t="shared" si="0"/>
        <v>8.379379809767025</v>
      </c>
      <c r="T14" s="2">
        <v>50</v>
      </c>
      <c r="U14" s="2">
        <v>5.86</v>
      </c>
      <c r="V14" s="2">
        <f>CONVERT(U14,"um","mm")</f>
        <v>0.00586</v>
      </c>
      <c r="W14" s="2">
        <f t="shared" si="2"/>
        <v>7.414883620014564</v>
      </c>
    </row>
    <row r="15" spans="1:23" ht="8.25">
      <c r="A15" s="11">
        <v>1.95</v>
      </c>
      <c r="B15" s="12">
        <v>900</v>
      </c>
      <c r="C15" s="7">
        <v>19.8</v>
      </c>
      <c r="D15" s="7">
        <v>80.2</v>
      </c>
      <c r="E15" s="7">
        <v>17.5</v>
      </c>
      <c r="F15" s="7"/>
      <c r="G15" s="7">
        <f>CONVERT(A15,"um","mm")</f>
        <v>0.00195</v>
      </c>
      <c r="H15" s="7">
        <f t="shared" si="1"/>
        <v>9.002310160687202</v>
      </c>
      <c r="I15" s="7">
        <v>80.2</v>
      </c>
      <c r="J15" s="7">
        <v>9</v>
      </c>
      <c r="K15" s="8">
        <v>17.5</v>
      </c>
      <c r="O15" s="2" t="s">
        <v>13</v>
      </c>
      <c r="P15" s="2">
        <v>2.401</v>
      </c>
      <c r="Q15" s="2">
        <f>CONVERT(P15,"um","mm")</f>
        <v>0.0024009999999999995</v>
      </c>
      <c r="R15" s="2">
        <f t="shared" si="0"/>
        <v>8.702148881093757</v>
      </c>
      <c r="T15" s="2">
        <v>75</v>
      </c>
      <c r="U15" s="2">
        <v>13.82</v>
      </c>
      <c r="V15" s="2">
        <f>CONVERT(U15,"um","mm")</f>
        <v>0.01382</v>
      </c>
      <c r="W15" s="2">
        <f t="shared" si="2"/>
        <v>6.177098574048553</v>
      </c>
    </row>
    <row r="16" spans="1:23" ht="8.25">
      <c r="A16" s="11">
        <v>3.9</v>
      </c>
      <c r="B16" s="12">
        <v>800</v>
      </c>
      <c r="C16" s="7">
        <v>37.2</v>
      </c>
      <c r="D16" s="7">
        <v>62.8</v>
      </c>
      <c r="E16" s="7">
        <v>21.8</v>
      </c>
      <c r="F16" s="7"/>
      <c r="G16" s="7">
        <f>CONVERT(A16,"um","mm")</f>
        <v>0.0039</v>
      </c>
      <c r="H16" s="7">
        <f t="shared" si="1"/>
        <v>8.002310160687202</v>
      </c>
      <c r="I16" s="7">
        <v>62.8</v>
      </c>
      <c r="J16" s="7">
        <v>8</v>
      </c>
      <c r="K16" s="8">
        <v>21.8</v>
      </c>
      <c r="O16" s="2" t="s">
        <v>14</v>
      </c>
      <c r="P16" s="2">
        <v>5.354</v>
      </c>
      <c r="Q16" s="2">
        <f>CONVERT(P16,"um","mm")</f>
        <v>0.005354</v>
      </c>
      <c r="R16" s="2">
        <f t="shared" si="0"/>
        <v>7.545167145683396</v>
      </c>
      <c r="T16" s="2">
        <v>84</v>
      </c>
      <c r="U16" s="2">
        <v>20.38</v>
      </c>
      <c r="V16" s="2">
        <f>CONVERT(U16,"um","mm")</f>
        <v>0.02038</v>
      </c>
      <c r="W16" s="2">
        <f t="shared" si="2"/>
        <v>5.616702138270998</v>
      </c>
    </row>
    <row r="17" spans="1:23" ht="8.25">
      <c r="A17" s="11">
        <v>7.8</v>
      </c>
      <c r="B17" s="12">
        <v>700</v>
      </c>
      <c r="C17" s="7">
        <v>59</v>
      </c>
      <c r="D17" s="7">
        <v>41</v>
      </c>
      <c r="E17" s="7">
        <v>19</v>
      </c>
      <c r="F17" s="7"/>
      <c r="G17" s="7">
        <f>CONVERT(A17,"um","mm")</f>
        <v>0.0078</v>
      </c>
      <c r="H17" s="7">
        <f t="shared" si="1"/>
        <v>7.002310160687201</v>
      </c>
      <c r="I17" s="7">
        <v>41</v>
      </c>
      <c r="J17" s="7">
        <v>7</v>
      </c>
      <c r="K17" s="8">
        <v>19</v>
      </c>
      <c r="O17" s="2" t="s">
        <v>15</v>
      </c>
      <c r="P17" s="2">
        <v>26.69</v>
      </c>
      <c r="T17" s="2">
        <v>90</v>
      </c>
      <c r="U17" s="2">
        <v>29.69</v>
      </c>
      <c r="V17" s="2">
        <f>CONVERT(U17,"um","mm")</f>
        <v>0.02969</v>
      </c>
      <c r="W17" s="2">
        <f t="shared" si="2"/>
        <v>5.073879096450156</v>
      </c>
    </row>
    <row r="18" spans="1:23" ht="8.25">
      <c r="A18" s="11">
        <v>15.6</v>
      </c>
      <c r="B18" s="12">
        <v>600</v>
      </c>
      <c r="C18" s="7">
        <v>78</v>
      </c>
      <c r="D18" s="7">
        <v>22</v>
      </c>
      <c r="E18" s="7">
        <v>12.6</v>
      </c>
      <c r="F18" s="7"/>
      <c r="G18" s="7">
        <f>CONVERT(A18,"um","mm")</f>
        <v>0.0156</v>
      </c>
      <c r="H18" s="7">
        <f t="shared" si="1"/>
        <v>6.002310160687201</v>
      </c>
      <c r="I18" s="7">
        <v>22</v>
      </c>
      <c r="J18" s="7">
        <v>6</v>
      </c>
      <c r="K18" s="8">
        <v>12.6</v>
      </c>
      <c r="O18" s="2" t="s">
        <v>16</v>
      </c>
      <c r="P18" s="2">
        <v>712.4</v>
      </c>
      <c r="T18" s="2">
        <v>95</v>
      </c>
      <c r="U18" s="2">
        <v>51.3</v>
      </c>
      <c r="V18" s="2">
        <f>CONVERT(U18,"um","mm")</f>
        <v>0.0513</v>
      </c>
      <c r="W18" s="2">
        <f t="shared" si="2"/>
        <v>4.284897363942395</v>
      </c>
    </row>
    <row r="19" spans="1:16" ht="8.25">
      <c r="A19" s="11">
        <v>31.2</v>
      </c>
      <c r="B19" s="12">
        <v>500</v>
      </c>
      <c r="C19" s="7">
        <v>90.6</v>
      </c>
      <c r="D19" s="7">
        <v>9.41</v>
      </c>
      <c r="E19" s="7">
        <v>1.89</v>
      </c>
      <c r="F19" s="7"/>
      <c r="G19" s="7">
        <f>CONVERT(A19,"um","mm")</f>
        <v>0.0312</v>
      </c>
      <c r="H19" s="7">
        <f t="shared" si="1"/>
        <v>5.002310160687201</v>
      </c>
      <c r="I19" s="7">
        <v>9.41</v>
      </c>
      <c r="J19" s="7">
        <v>5</v>
      </c>
      <c r="K19" s="8">
        <f>SUM(E19+E20+E21+E22)</f>
        <v>5.42</v>
      </c>
      <c r="O19" s="2" t="s">
        <v>17</v>
      </c>
      <c r="P19" s="2">
        <v>189.7</v>
      </c>
    </row>
    <row r="20" spans="1:31" ht="8.25">
      <c r="A20" s="11">
        <v>37.2</v>
      </c>
      <c r="B20" s="12">
        <v>400</v>
      </c>
      <c r="C20" s="7">
        <v>92.5</v>
      </c>
      <c r="D20" s="7">
        <v>7.52</v>
      </c>
      <c r="E20" s="7">
        <v>1.51</v>
      </c>
      <c r="F20" s="7"/>
      <c r="G20" s="7">
        <f>CONVERT(A20,"um","mm")</f>
        <v>0.0372</v>
      </c>
      <c r="H20" s="7">
        <f t="shared" si="1"/>
        <v>4.748553568441418</v>
      </c>
      <c r="I20" s="7">
        <v>7.52</v>
      </c>
      <c r="J20" s="7">
        <v>4</v>
      </c>
      <c r="K20" s="8">
        <f>SUM(E23+E24+E25+E26)</f>
        <v>2.1399999999999997</v>
      </c>
      <c r="O20" s="2" t="s">
        <v>31</v>
      </c>
      <c r="P20" s="2">
        <v>4.585</v>
      </c>
      <c r="U20" s="2">
        <v>5</v>
      </c>
      <c r="V20" s="2">
        <v>10</v>
      </c>
      <c r="W20" s="2">
        <v>16</v>
      </c>
      <c r="X20" s="2">
        <v>25</v>
      </c>
      <c r="Y20" s="2">
        <v>50</v>
      </c>
      <c r="Z20" s="2">
        <v>75</v>
      </c>
      <c r="AA20" s="2">
        <v>84</v>
      </c>
      <c r="AB20" s="2">
        <v>90</v>
      </c>
      <c r="AC20" s="2">
        <v>95</v>
      </c>
      <c r="AD20" s="2" t="s">
        <v>45</v>
      </c>
      <c r="AE20" s="2" t="s">
        <v>46</v>
      </c>
    </row>
    <row r="21" spans="1:30" ht="8.25">
      <c r="A21" s="11">
        <v>44.2</v>
      </c>
      <c r="B21" s="12">
        <v>325</v>
      </c>
      <c r="C21" s="7">
        <v>94</v>
      </c>
      <c r="D21" s="7">
        <v>6.01</v>
      </c>
      <c r="E21" s="7">
        <v>1.17</v>
      </c>
      <c r="F21" s="7"/>
      <c r="G21" s="7">
        <f>CONVERT(A21,"um","mm")</f>
        <v>0.0442</v>
      </c>
      <c r="H21" s="7">
        <f t="shared" si="1"/>
        <v>4.499809820158018</v>
      </c>
      <c r="I21" s="7">
        <v>6.01</v>
      </c>
      <c r="J21" s="7">
        <v>3</v>
      </c>
      <c r="K21" s="8">
        <f>SUM(E27+E28+E29+E30)</f>
        <v>1.8399999999999999</v>
      </c>
      <c r="O21" s="2" t="s">
        <v>32</v>
      </c>
      <c r="P21" s="2">
        <v>24.66</v>
      </c>
      <c r="U21" s="2">
        <v>0.000783</v>
      </c>
      <c r="V21" s="2">
        <v>0.001123</v>
      </c>
      <c r="W21" s="2">
        <v>0.001605</v>
      </c>
      <c r="X21" s="2">
        <v>0.0024740000000000005</v>
      </c>
      <c r="Y21" s="2">
        <v>0.00586</v>
      </c>
      <c r="Z21" s="2">
        <v>0.01382</v>
      </c>
      <c r="AA21" s="2">
        <v>0.02038</v>
      </c>
      <c r="AB21" s="2">
        <v>0.02969</v>
      </c>
      <c r="AC21" s="2">
        <v>0.0513</v>
      </c>
      <c r="AD21" s="2">
        <f>((W21+AA21)/2)</f>
        <v>0.010992499999999999</v>
      </c>
    </row>
    <row r="22" spans="1:31" ht="8.25">
      <c r="A22" s="11">
        <v>52.6</v>
      </c>
      <c r="B22" s="12">
        <v>270</v>
      </c>
      <c r="C22" s="7">
        <v>95.2</v>
      </c>
      <c r="D22" s="7">
        <v>4.84</v>
      </c>
      <c r="E22" s="7">
        <v>0.85</v>
      </c>
      <c r="F22" s="7"/>
      <c r="G22" s="7">
        <f>CONVERT(A22,"um","mm")</f>
        <v>0.0526</v>
      </c>
      <c r="H22" s="7">
        <f t="shared" si="1"/>
        <v>4.2487933902571475</v>
      </c>
      <c r="I22" s="7">
        <v>4.84</v>
      </c>
      <c r="J22" s="7">
        <v>2</v>
      </c>
      <c r="K22" s="8">
        <f>SUM(E31+E32+E33+E34)</f>
        <v>0.018189999999999998</v>
      </c>
      <c r="U22" s="2">
        <v>10.318700072033133</v>
      </c>
      <c r="V22" s="2">
        <v>9.798426356923573</v>
      </c>
      <c r="W22" s="2">
        <v>9.28321098731451</v>
      </c>
      <c r="X22" s="2">
        <v>8.658938784347804</v>
      </c>
      <c r="Y22" s="2">
        <v>7.414883620014564</v>
      </c>
      <c r="Z22" s="2">
        <v>6.177098574048553</v>
      </c>
      <c r="AA22" s="2">
        <v>5.616702138270998</v>
      </c>
      <c r="AB22" s="2">
        <v>5.073879096450156</v>
      </c>
      <c r="AC22" s="2">
        <v>4.284897363942395</v>
      </c>
      <c r="AD22" s="2">
        <f>((W22+AA22)/2)</f>
        <v>7.449956562792754</v>
      </c>
      <c r="AE22" s="2">
        <f>((X22-AB22)/2)</f>
        <v>1.7925298439488238</v>
      </c>
    </row>
    <row r="23" spans="1:11" ht="8.25">
      <c r="A23" s="11">
        <v>62.5</v>
      </c>
      <c r="B23" s="12">
        <v>230</v>
      </c>
      <c r="C23" s="7">
        <v>96</v>
      </c>
      <c r="D23" s="7">
        <v>3.99</v>
      </c>
      <c r="E23" s="7">
        <v>0.65</v>
      </c>
      <c r="F23" s="7"/>
      <c r="G23" s="7">
        <f>CONVERT(A23,"um","mm")</f>
        <v>0.0625</v>
      </c>
      <c r="H23" s="7">
        <f t="shared" si="1"/>
        <v>4</v>
      </c>
      <c r="I23" s="7">
        <v>3.99</v>
      </c>
      <c r="J23" s="7">
        <v>1</v>
      </c>
      <c r="K23" s="8">
        <f>SUM(E35+E36+E37+E38)</f>
        <v>0</v>
      </c>
    </row>
    <row r="24" spans="1:17" ht="8.25">
      <c r="A24" s="11">
        <v>74</v>
      </c>
      <c r="B24" s="12">
        <v>200</v>
      </c>
      <c r="C24" s="7">
        <v>96.7</v>
      </c>
      <c r="D24" s="7">
        <v>3.35</v>
      </c>
      <c r="E24" s="7">
        <v>0.54</v>
      </c>
      <c r="F24" s="7"/>
      <c r="G24" s="7">
        <f>CONVERT(A24,"um","mm")</f>
        <v>0.074</v>
      </c>
      <c r="H24" s="7">
        <f t="shared" si="1"/>
        <v>3.7563309190331378</v>
      </c>
      <c r="I24" s="7">
        <v>3.35</v>
      </c>
      <c r="J24" s="7">
        <v>0</v>
      </c>
      <c r="K24" s="8">
        <f>SUM(E39+E40+E41+E42)</f>
        <v>0</v>
      </c>
      <c r="O24" s="2" t="s">
        <v>42</v>
      </c>
      <c r="P24" s="2" t="s">
        <v>43</v>
      </c>
      <c r="Q24" s="2" t="s">
        <v>44</v>
      </c>
    </row>
    <row r="25" spans="1:17" ht="8.25">
      <c r="A25" s="11">
        <v>88</v>
      </c>
      <c r="B25" s="12">
        <v>170</v>
      </c>
      <c r="C25" s="7">
        <v>97.2</v>
      </c>
      <c r="D25" s="7">
        <v>2.81</v>
      </c>
      <c r="E25" s="7">
        <v>0.47</v>
      </c>
      <c r="F25" s="7"/>
      <c r="G25" s="7">
        <f>CONVERT(A25,"um","mm")</f>
        <v>0.088</v>
      </c>
      <c r="H25" s="7">
        <f t="shared" si="1"/>
        <v>3.50635266602479</v>
      </c>
      <c r="I25" s="7">
        <v>2.81</v>
      </c>
      <c r="J25" s="7">
        <v>-1</v>
      </c>
      <c r="K25" s="8">
        <f>SUM(E43+E44)</f>
        <v>0</v>
      </c>
      <c r="O25" s="2">
        <f>SUM(K25+K24+K23+K22+K21+K20)</f>
        <v>3.9981899999999992</v>
      </c>
      <c r="P25" s="2">
        <f>SUM(K19+K18+K17+K16)</f>
        <v>58.81999999999999</v>
      </c>
      <c r="Q25" s="2">
        <f>SUM(K15+K14+K13+K12+K11+K10)</f>
        <v>37.28</v>
      </c>
    </row>
    <row r="26" spans="1:11" ht="8.25">
      <c r="A26" s="11">
        <v>105</v>
      </c>
      <c r="B26" s="12">
        <v>140</v>
      </c>
      <c r="C26" s="7">
        <v>97.7</v>
      </c>
      <c r="D26" s="7">
        <v>2.34</v>
      </c>
      <c r="E26" s="7">
        <v>0.48</v>
      </c>
      <c r="F26" s="7"/>
      <c r="G26" s="7">
        <f>CONVERT(A26,"um","mm")</f>
        <v>0.105</v>
      </c>
      <c r="H26" s="7">
        <f t="shared" si="1"/>
        <v>3.2515387669959646</v>
      </c>
      <c r="I26" s="7">
        <v>2.34</v>
      </c>
      <c r="J26" s="7"/>
      <c r="K26" s="8"/>
    </row>
    <row r="27" spans="1:11" ht="8.25">
      <c r="A27" s="11">
        <v>125</v>
      </c>
      <c r="B27" s="12">
        <v>120</v>
      </c>
      <c r="C27" s="7">
        <v>98.1</v>
      </c>
      <c r="D27" s="7">
        <v>1.87</v>
      </c>
      <c r="E27" s="7">
        <v>0.58</v>
      </c>
      <c r="F27" s="7"/>
      <c r="G27" s="7">
        <f>CONVERT(A27,"um","mm")</f>
        <v>0.125</v>
      </c>
      <c r="H27" s="7">
        <f t="shared" si="1"/>
        <v>3</v>
      </c>
      <c r="I27" s="7">
        <v>1.87</v>
      </c>
      <c r="J27" s="7"/>
      <c r="K27" s="8"/>
    </row>
    <row r="28" spans="1:11" ht="8.25">
      <c r="A28" s="11">
        <v>149</v>
      </c>
      <c r="B28" s="12">
        <v>100</v>
      </c>
      <c r="C28" s="7">
        <v>98.7</v>
      </c>
      <c r="D28" s="7">
        <v>1.29</v>
      </c>
      <c r="E28" s="7">
        <v>0.63</v>
      </c>
      <c r="F28" s="7"/>
      <c r="G28" s="7">
        <f>CONVERT(A28,"um","mm")</f>
        <v>0.149</v>
      </c>
      <c r="H28" s="7">
        <f t="shared" si="1"/>
        <v>2.746615764199926</v>
      </c>
      <c r="I28" s="7">
        <v>1.29</v>
      </c>
      <c r="J28" s="7"/>
      <c r="K28" s="8"/>
    </row>
    <row r="29" spans="1:11" ht="8.25">
      <c r="A29" s="11">
        <v>177</v>
      </c>
      <c r="B29" s="12">
        <v>80</v>
      </c>
      <c r="C29" s="7">
        <v>99.3</v>
      </c>
      <c r="D29" s="7">
        <v>0.65</v>
      </c>
      <c r="E29" s="7">
        <v>0.46</v>
      </c>
      <c r="F29" s="7"/>
      <c r="G29" s="7">
        <f>CONVERT(A29,"um","mm")</f>
        <v>0.177</v>
      </c>
      <c r="H29" s="7">
        <f t="shared" si="1"/>
        <v>2.49817873457909</v>
      </c>
      <c r="I29" s="7">
        <v>0.65</v>
      </c>
      <c r="J29" s="7"/>
      <c r="K29" s="8"/>
    </row>
    <row r="30" spans="1:11" ht="8.25">
      <c r="A30" s="11">
        <v>210</v>
      </c>
      <c r="B30" s="12">
        <v>70</v>
      </c>
      <c r="C30" s="7">
        <v>99.8</v>
      </c>
      <c r="D30" s="7">
        <v>0.19</v>
      </c>
      <c r="E30" s="7">
        <v>0.17</v>
      </c>
      <c r="F30" s="7"/>
      <c r="G30" s="7">
        <f>CONVERT(A30,"um","mm")</f>
        <v>0.21</v>
      </c>
      <c r="H30" s="7">
        <f t="shared" si="1"/>
        <v>2.2515387669959646</v>
      </c>
      <c r="I30" s="7">
        <v>0.19</v>
      </c>
      <c r="J30" s="7"/>
      <c r="K30" s="8"/>
    </row>
    <row r="31" spans="1:11" ht="8.25">
      <c r="A31" s="11">
        <v>250</v>
      </c>
      <c r="B31" s="12">
        <v>60</v>
      </c>
      <c r="C31" s="7">
        <v>99.98</v>
      </c>
      <c r="D31" s="7">
        <v>0.018</v>
      </c>
      <c r="E31" s="7">
        <v>0.018</v>
      </c>
      <c r="F31" s="7"/>
      <c r="G31" s="7">
        <f>CONVERT(A31,"um","mm")</f>
        <v>0.25</v>
      </c>
      <c r="H31" s="7">
        <f t="shared" si="1"/>
        <v>2</v>
      </c>
      <c r="I31" s="7">
        <v>0.018</v>
      </c>
      <c r="J31" s="7"/>
      <c r="K31" s="8"/>
    </row>
    <row r="32" spans="1:11" ht="8.25">
      <c r="A32" s="11">
        <v>297</v>
      </c>
      <c r="B32" s="12">
        <v>50</v>
      </c>
      <c r="C32" s="7">
        <v>100</v>
      </c>
      <c r="D32" s="7">
        <v>0.00019</v>
      </c>
      <c r="E32" s="7">
        <v>0.00019</v>
      </c>
      <c r="F32" s="7"/>
      <c r="G32" s="7">
        <f>CONVERT(A32,"um","mm")</f>
        <v>0.297</v>
      </c>
      <c r="H32" s="7">
        <f t="shared" si="1"/>
        <v>1.7514651638613215</v>
      </c>
      <c r="I32" s="7">
        <v>0.00019</v>
      </c>
      <c r="J32" s="7"/>
      <c r="K32" s="8"/>
    </row>
    <row r="33" spans="1:11" ht="8.25">
      <c r="A33" s="11">
        <v>354</v>
      </c>
      <c r="B33" s="12">
        <v>45</v>
      </c>
      <c r="C33" s="7">
        <v>100</v>
      </c>
      <c r="D33" s="7">
        <v>0</v>
      </c>
      <c r="E33" s="7">
        <v>0</v>
      </c>
      <c r="F33" s="7"/>
      <c r="G33" s="7">
        <f>CONVERT(A33,"um","mm")</f>
        <v>0.354</v>
      </c>
      <c r="H33" s="7">
        <f t="shared" si="1"/>
        <v>1.4981787345790896</v>
      </c>
      <c r="I33" s="7">
        <v>0</v>
      </c>
      <c r="J33" s="7"/>
      <c r="K33" s="8"/>
    </row>
    <row r="34" spans="1:11" ht="8.25">
      <c r="A34" s="11">
        <v>420</v>
      </c>
      <c r="B34" s="12">
        <v>40</v>
      </c>
      <c r="C34" s="7">
        <v>100</v>
      </c>
      <c r="D34" s="7">
        <v>0</v>
      </c>
      <c r="E34" s="7">
        <v>0</v>
      </c>
      <c r="F34" s="7"/>
      <c r="G34" s="7">
        <f>CONVERT(A34,"um","mm")</f>
        <v>0.42</v>
      </c>
      <c r="H34" s="7">
        <f t="shared" si="1"/>
        <v>1.2515387669959643</v>
      </c>
      <c r="I34" s="7">
        <v>0</v>
      </c>
      <c r="J34" s="7"/>
      <c r="K34" s="8"/>
    </row>
    <row r="35" spans="1:11" ht="8.25">
      <c r="A35" s="11">
        <v>500</v>
      </c>
      <c r="B35" s="12">
        <v>35</v>
      </c>
      <c r="C35" s="7">
        <v>100</v>
      </c>
      <c r="D35" s="7">
        <v>0</v>
      </c>
      <c r="E35" s="7">
        <v>0</v>
      </c>
      <c r="F35" s="7"/>
      <c r="G35" s="7">
        <f>CONVERT(A35,"um","mm")</f>
        <v>0.5</v>
      </c>
      <c r="H35" s="7">
        <f t="shared" si="1"/>
        <v>1</v>
      </c>
      <c r="I35" s="7">
        <v>0</v>
      </c>
      <c r="J35" s="7"/>
      <c r="K35" s="8"/>
    </row>
    <row r="36" spans="1:11" ht="8.25">
      <c r="A36" s="11">
        <v>590</v>
      </c>
      <c r="B36" s="12">
        <v>30</v>
      </c>
      <c r="C36" s="7">
        <v>100</v>
      </c>
      <c r="D36" s="7">
        <v>0</v>
      </c>
      <c r="E36" s="7">
        <v>0</v>
      </c>
      <c r="F36" s="7"/>
      <c r="G36" s="7">
        <f>CONVERT(A36,"um","mm")</f>
        <v>0.59</v>
      </c>
      <c r="H36" s="7">
        <f t="shared" si="1"/>
        <v>0.7612131404128836</v>
      </c>
      <c r="I36" s="7">
        <v>0</v>
      </c>
      <c r="J36" s="7"/>
      <c r="K36" s="8"/>
    </row>
    <row r="37" spans="1:11" ht="8.25">
      <c r="A37" s="11">
        <v>710</v>
      </c>
      <c r="B37" s="12">
        <v>25</v>
      </c>
      <c r="C37" s="7">
        <v>100</v>
      </c>
      <c r="D37" s="7">
        <v>0</v>
      </c>
      <c r="E37" s="7">
        <v>0</v>
      </c>
      <c r="F37" s="7"/>
      <c r="G37" s="7">
        <f>CONVERT(A37,"um","mm")</f>
        <v>0.71</v>
      </c>
      <c r="H37" s="7">
        <f t="shared" si="1"/>
        <v>0.49410907027004275</v>
      </c>
      <c r="I37" s="7">
        <v>0</v>
      </c>
      <c r="J37" s="7"/>
      <c r="K37" s="8"/>
    </row>
    <row r="38" spans="1:11" ht="8.25">
      <c r="A38" s="11">
        <v>840</v>
      </c>
      <c r="B38" s="12">
        <v>20</v>
      </c>
      <c r="C38" s="7">
        <v>100</v>
      </c>
      <c r="D38" s="7">
        <v>0</v>
      </c>
      <c r="E38" s="7">
        <v>0</v>
      </c>
      <c r="F38" s="7"/>
      <c r="G38" s="7">
        <f>CONVERT(A38,"um","mm")</f>
        <v>0.84</v>
      </c>
      <c r="H38" s="7">
        <f t="shared" si="1"/>
        <v>0.2515387669959645</v>
      </c>
      <c r="I38" s="7">
        <v>0</v>
      </c>
      <c r="J38" s="7"/>
      <c r="K38" s="8"/>
    </row>
    <row r="39" spans="1:11" ht="8.25">
      <c r="A39" s="11">
        <v>1000</v>
      </c>
      <c r="B39" s="12">
        <v>18</v>
      </c>
      <c r="C39" s="7">
        <v>100</v>
      </c>
      <c r="D39" s="7">
        <v>0</v>
      </c>
      <c r="E39" s="7">
        <v>0</v>
      </c>
      <c r="F39" s="7"/>
      <c r="G39" s="7">
        <f>CONVERT(A39,"um","mm")</f>
        <v>1</v>
      </c>
      <c r="H39" s="7">
        <f t="shared" si="1"/>
        <v>0</v>
      </c>
      <c r="I39" s="7">
        <v>0</v>
      </c>
      <c r="J39" s="7"/>
      <c r="K39" s="8"/>
    </row>
    <row r="40" spans="1:11" ht="8.25">
      <c r="A40" s="11">
        <v>1190</v>
      </c>
      <c r="B40" s="12">
        <v>16</v>
      </c>
      <c r="C40" s="7">
        <v>100</v>
      </c>
      <c r="D40" s="7">
        <v>0</v>
      </c>
      <c r="E40" s="7">
        <v>0</v>
      </c>
      <c r="F40" s="7"/>
      <c r="G40" s="7">
        <f>CONVERT(A40,"um","mm")</f>
        <v>1.19</v>
      </c>
      <c r="H40" s="7">
        <f t="shared" si="1"/>
        <v>-0.2509615735332188</v>
      </c>
      <c r="I40" s="7">
        <v>0</v>
      </c>
      <c r="J40" s="7"/>
      <c r="K40" s="8"/>
    </row>
    <row r="41" spans="1:11" ht="8.25">
      <c r="A41" s="11">
        <v>1410</v>
      </c>
      <c r="B41" s="12">
        <v>14</v>
      </c>
      <c r="C41" s="7">
        <v>100</v>
      </c>
      <c r="D41" s="7">
        <v>0</v>
      </c>
      <c r="E41" s="7">
        <v>0</v>
      </c>
      <c r="F41" s="7"/>
      <c r="G41" s="7">
        <f>CONVERT(A41,"um","mm")</f>
        <v>1.41</v>
      </c>
      <c r="H41" s="7">
        <f t="shared" si="1"/>
        <v>-0.4956951626240688</v>
      </c>
      <c r="I41" s="7">
        <v>0</v>
      </c>
      <c r="J41" s="7"/>
      <c r="K41" s="8"/>
    </row>
    <row r="42" spans="1:11" ht="8.25">
      <c r="A42" s="11">
        <v>1680</v>
      </c>
      <c r="B42" s="12">
        <v>12</v>
      </c>
      <c r="C42" s="7">
        <v>100</v>
      </c>
      <c r="D42" s="7">
        <v>0</v>
      </c>
      <c r="E42" s="7">
        <v>0</v>
      </c>
      <c r="F42" s="7"/>
      <c r="G42" s="7">
        <f>CONVERT(A42,"um","mm")</f>
        <v>1.68</v>
      </c>
      <c r="H42" s="7">
        <f t="shared" si="1"/>
        <v>-0.7484612330040356</v>
      </c>
      <c r="I42" s="7">
        <v>0</v>
      </c>
      <c r="J42" s="7"/>
      <c r="K42" s="8"/>
    </row>
    <row r="43" spans="1:11" ht="8.25">
      <c r="A43" s="11">
        <v>2000</v>
      </c>
      <c r="B43" s="12">
        <v>10</v>
      </c>
      <c r="C43" s="7">
        <v>100</v>
      </c>
      <c r="D43" s="7">
        <v>0</v>
      </c>
      <c r="E43" s="7">
        <v>0</v>
      </c>
      <c r="F43" s="7"/>
      <c r="G43" s="7">
        <f>CONVERT(A43,"um","mm")</f>
        <v>2</v>
      </c>
      <c r="H43" s="7">
        <f t="shared" si="1"/>
        <v>-1</v>
      </c>
      <c r="I43" s="7">
        <v>0</v>
      </c>
      <c r="J43" s="7"/>
      <c r="K43" s="8"/>
    </row>
    <row r="44" spans="1:11" ht="9" thickBot="1">
      <c r="A44" s="13"/>
      <c r="B44" s="14"/>
      <c r="C44" s="9">
        <v>100</v>
      </c>
      <c r="D44" s="9">
        <v>0</v>
      </c>
      <c r="E44" s="9"/>
      <c r="F44" s="9"/>
      <c r="G44" s="9">
        <f>CONVERT(A44,"um","mm")</f>
        <v>0</v>
      </c>
      <c r="H44" s="9" t="e">
        <f t="shared" si="1"/>
        <v>#NUM!</v>
      </c>
      <c r="I44" s="9"/>
      <c r="J44" s="9"/>
      <c r="K44" s="10"/>
    </row>
    <row r="45" ht="9" thickTop="1"/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J1">
      <selection activeCell="O25" sqref="O25:Q25"/>
    </sheetView>
  </sheetViews>
  <sheetFormatPr defaultColWidth="9.140625" defaultRowHeight="12.75"/>
  <cols>
    <col min="1" max="1" width="8.00390625" style="2" bestFit="1" customWidth="1"/>
    <col min="2" max="2" width="9.421875" style="2" bestFit="1" customWidth="1"/>
    <col min="3" max="4" width="9.28125" style="2" bestFit="1" customWidth="1"/>
    <col min="5" max="5" width="10.57421875" style="2" bestFit="1" customWidth="1"/>
    <col min="6" max="6" width="0.85546875" style="2" customWidth="1"/>
    <col min="7" max="8" width="5.00390625" style="2" bestFit="1" customWidth="1"/>
    <col min="9" max="9" width="5.28125" style="2" bestFit="1" customWidth="1"/>
    <col min="10" max="10" width="4.57421875" style="2" bestFit="1" customWidth="1"/>
    <col min="11" max="11" width="6.28125" style="2" bestFit="1" customWidth="1"/>
    <col min="12" max="14" width="0.85546875" style="2" customWidth="1"/>
    <col min="15" max="15" width="11.57421875" style="2" bestFit="1" customWidth="1"/>
    <col min="16" max="16" width="6.28125" style="2" bestFit="1" customWidth="1"/>
    <col min="17" max="17" width="5.00390625" style="2" bestFit="1" customWidth="1"/>
    <col min="18" max="18" width="4.8515625" style="2" bestFit="1" customWidth="1"/>
    <col min="19" max="19" width="0.85546875" style="2" customWidth="1"/>
    <col min="20" max="20" width="4.8515625" style="2" bestFit="1" customWidth="1"/>
    <col min="21" max="21" width="5.57421875" style="2" bestFit="1" customWidth="1"/>
    <col min="22" max="22" width="5.00390625" style="2" bestFit="1" customWidth="1"/>
    <col min="23" max="23" width="4.8515625" style="2" bestFit="1" customWidth="1"/>
    <col min="24" max="25" width="4.7109375" style="2" bestFit="1" customWidth="1"/>
    <col min="26" max="26" width="4.57421875" style="2" bestFit="1" customWidth="1"/>
    <col min="27" max="28" width="4.8515625" style="2" bestFit="1" customWidth="1"/>
    <col min="29" max="29" width="4.7109375" style="2" bestFit="1" customWidth="1"/>
    <col min="30" max="30" width="7.00390625" style="2" bestFit="1" customWidth="1"/>
    <col min="31" max="31" width="11.140625" style="2" bestFit="1" customWidth="1"/>
    <col min="32" max="16384" width="9.140625" style="2" customWidth="1"/>
  </cols>
  <sheetData>
    <row r="1" spans="1:2" ht="8.25">
      <c r="A1" s="2" t="s">
        <v>0</v>
      </c>
      <c r="B1" s="2">
        <v>37362.479166666664</v>
      </c>
    </row>
    <row r="2" spans="1:5" ht="8.25">
      <c r="A2" s="2" t="s">
        <v>1</v>
      </c>
      <c r="B2" s="2" t="s">
        <v>104</v>
      </c>
      <c r="C2" s="2" t="s">
        <v>36</v>
      </c>
      <c r="D2" s="2" t="s">
        <v>37</v>
      </c>
      <c r="E2" s="2" t="s">
        <v>38</v>
      </c>
    </row>
    <row r="3" spans="1:6" ht="8.25">
      <c r="A3" s="2" t="s">
        <v>3</v>
      </c>
      <c r="B3" s="2" t="s">
        <v>105</v>
      </c>
      <c r="C3" s="2">
        <f>AVERAGE(E3:F3)</f>
        <v>11.791666666666666</v>
      </c>
      <c r="D3" s="2">
        <f>CONVERT(C3,"ft","m")</f>
        <v>3.5941</v>
      </c>
      <c r="E3" s="2">
        <f>CONVERT(VALUE(LEFT(B4,3)),"in","ft")</f>
        <v>11.666666666666666</v>
      </c>
      <c r="F3" s="2">
        <f>CONVERT(VALUE(RIGHT(B4,3)),"in","ft")</f>
        <v>11.916666666666666</v>
      </c>
    </row>
    <row r="4" spans="1:2" ht="8.25">
      <c r="A4" s="2" t="s">
        <v>5</v>
      </c>
      <c r="B4" s="2" t="s">
        <v>106</v>
      </c>
    </row>
    <row r="5" ht="8.25">
      <c r="A5" s="2" t="s">
        <v>7</v>
      </c>
    </row>
    <row r="6" ht="9" thickBot="1"/>
    <row r="7" spans="1:21" ht="9" thickTop="1">
      <c r="A7" s="3" t="s">
        <v>18</v>
      </c>
      <c r="B7" s="4" t="s">
        <v>26</v>
      </c>
      <c r="C7" s="4" t="s">
        <v>20</v>
      </c>
      <c r="D7" s="4" t="s">
        <v>21</v>
      </c>
      <c r="E7" s="4" t="s">
        <v>22</v>
      </c>
      <c r="F7" s="4"/>
      <c r="G7" s="4"/>
      <c r="H7" s="4"/>
      <c r="I7" s="4"/>
      <c r="J7" s="4"/>
      <c r="K7" s="5"/>
      <c r="T7" s="2" t="s">
        <v>24</v>
      </c>
      <c r="U7" s="2" t="s">
        <v>33</v>
      </c>
    </row>
    <row r="8" spans="1:23" ht="8.25">
      <c r="A8" s="6" t="s">
        <v>23</v>
      </c>
      <c r="B8" s="7"/>
      <c r="C8" s="7" t="s">
        <v>24</v>
      </c>
      <c r="D8" s="7" t="s">
        <v>24</v>
      </c>
      <c r="E8" s="7" t="s">
        <v>24</v>
      </c>
      <c r="F8" s="7"/>
      <c r="G8" s="7"/>
      <c r="H8" s="7"/>
      <c r="I8" s="7"/>
      <c r="J8" s="7"/>
      <c r="K8" s="8"/>
      <c r="Q8" s="2" t="s">
        <v>27</v>
      </c>
      <c r="R8" s="2" t="s">
        <v>28</v>
      </c>
      <c r="T8" s="2" t="s">
        <v>25</v>
      </c>
      <c r="U8" s="2" t="s">
        <v>34</v>
      </c>
      <c r="V8" s="2" t="s">
        <v>27</v>
      </c>
      <c r="W8" s="2" t="s">
        <v>28</v>
      </c>
    </row>
    <row r="9" spans="1:21" ht="8.25">
      <c r="A9" s="6"/>
      <c r="B9" s="7"/>
      <c r="C9" s="7" t="s">
        <v>25</v>
      </c>
      <c r="D9" s="7" t="s">
        <v>29</v>
      </c>
      <c r="E9" s="7" t="s">
        <v>25</v>
      </c>
      <c r="F9" s="7"/>
      <c r="G9" s="7" t="s">
        <v>27</v>
      </c>
      <c r="H9" s="7" t="s">
        <v>28</v>
      </c>
      <c r="I9" s="7" t="s">
        <v>39</v>
      </c>
      <c r="J9" s="7" t="s">
        <v>40</v>
      </c>
      <c r="K9" s="8" t="s">
        <v>41</v>
      </c>
      <c r="O9" s="2" t="s">
        <v>8</v>
      </c>
      <c r="P9" s="2">
        <v>0.375</v>
      </c>
      <c r="Q9" s="2">
        <f>CONVERT(P9,"um","mm")</f>
        <v>0.000375</v>
      </c>
      <c r="R9" s="2">
        <f>-LOG(Q9/1,2)</f>
        <v>11.380821783940931</v>
      </c>
      <c r="U9" s="2" t="s">
        <v>35</v>
      </c>
    </row>
    <row r="10" spans="1:23" ht="8.25">
      <c r="A10" s="11">
        <v>0</v>
      </c>
      <c r="B10" s="12">
        <v>1400</v>
      </c>
      <c r="C10" s="7">
        <v>0</v>
      </c>
      <c r="D10" s="7">
        <v>100</v>
      </c>
      <c r="E10" s="7">
        <v>0</v>
      </c>
      <c r="F10" s="7"/>
      <c r="G10" s="7">
        <f>CONVERT(A10,"um","mm")</f>
        <v>0</v>
      </c>
      <c r="H10" s="7" t="e">
        <f>-LOG(G10,2)</f>
        <v>#NUM!</v>
      </c>
      <c r="I10" s="7">
        <v>100</v>
      </c>
      <c r="J10" s="7"/>
      <c r="K10" s="8"/>
      <c r="O10" s="2" t="s">
        <v>9</v>
      </c>
      <c r="P10" s="2">
        <v>2000</v>
      </c>
      <c r="Q10" s="2">
        <f>CONVERT(P10,"um","mm")</f>
        <v>2</v>
      </c>
      <c r="R10" s="2">
        <f aca="true" t="shared" si="0" ref="R10:R16">-LOG(Q10/1,2)</f>
        <v>-1</v>
      </c>
      <c r="T10" s="2">
        <v>5</v>
      </c>
      <c r="U10" s="2">
        <v>0.74</v>
      </c>
      <c r="V10" s="2">
        <f>CONVERT(U10,"um","mm")</f>
        <v>0.00074</v>
      </c>
      <c r="W10" s="2">
        <f>-LOG(V10/1,2)</f>
        <v>10.400187108807861</v>
      </c>
    </row>
    <row r="11" spans="1:23" ht="8.25">
      <c r="A11" s="11">
        <v>0.12</v>
      </c>
      <c r="B11" s="12">
        <v>1300</v>
      </c>
      <c r="C11" s="7">
        <v>0</v>
      </c>
      <c r="D11" s="7">
        <v>100</v>
      </c>
      <c r="E11" s="7">
        <v>0</v>
      </c>
      <c r="F11" s="7"/>
      <c r="G11" s="7">
        <f>CONVERT(A11,"um","mm")</f>
        <v>0.00012</v>
      </c>
      <c r="H11" s="7">
        <f aca="true" t="shared" si="1" ref="H11:H44">-LOG(G11,2)</f>
        <v>13.024677973715656</v>
      </c>
      <c r="I11" s="7">
        <v>100</v>
      </c>
      <c r="J11" s="7">
        <v>13</v>
      </c>
      <c r="K11" s="8">
        <v>0</v>
      </c>
      <c r="O11" s="2" t="s">
        <v>10</v>
      </c>
      <c r="P11" s="2">
        <v>100</v>
      </c>
      <c r="Q11" s="2">
        <f>CONVERT(P11,"um","mm")</f>
        <v>0.1</v>
      </c>
      <c r="R11" s="2">
        <f t="shared" si="0"/>
        <v>3.321928094887362</v>
      </c>
      <c r="T11" s="2">
        <v>10</v>
      </c>
      <c r="U11" s="2">
        <v>1.031</v>
      </c>
      <c r="V11" s="2">
        <f>CONVERT(U11,"um","mm")</f>
        <v>0.001031</v>
      </c>
      <c r="W11" s="2">
        <f aca="true" t="shared" si="2" ref="W11:W18">-LOG(V11/1,2)</f>
        <v>9.921739951956067</v>
      </c>
    </row>
    <row r="12" spans="1:23" ht="8.25">
      <c r="A12" s="11">
        <v>0.24</v>
      </c>
      <c r="B12" s="12">
        <v>1200</v>
      </c>
      <c r="C12" s="7">
        <v>0</v>
      </c>
      <c r="D12" s="7">
        <v>100</v>
      </c>
      <c r="E12" s="7">
        <v>0.93</v>
      </c>
      <c r="F12" s="7"/>
      <c r="G12" s="7">
        <f>CONVERT(A12,"um","mm")</f>
        <v>0.00024</v>
      </c>
      <c r="H12" s="7">
        <f t="shared" si="1"/>
        <v>12.024677973715656</v>
      </c>
      <c r="I12" s="7">
        <v>100</v>
      </c>
      <c r="J12" s="7">
        <v>12</v>
      </c>
      <c r="K12" s="8">
        <v>0.93</v>
      </c>
      <c r="O12" s="2" t="s">
        <v>11</v>
      </c>
      <c r="P12" s="2">
        <v>12.22</v>
      </c>
      <c r="Q12" s="2">
        <f>CONVERT(P12,"um","mm")</f>
        <v>0.01222</v>
      </c>
      <c r="R12" s="2">
        <f t="shared" si="0"/>
        <v>6.354611904618082</v>
      </c>
      <c r="T12" s="2">
        <v>16</v>
      </c>
      <c r="U12" s="2">
        <v>1.438</v>
      </c>
      <c r="V12" s="2">
        <f>CONVERT(U12,"um","mm")</f>
        <v>0.001438</v>
      </c>
      <c r="W12" s="2">
        <f t="shared" si="2"/>
        <v>9.441720608884877</v>
      </c>
    </row>
    <row r="13" spans="1:23" ht="8.25">
      <c r="A13" s="11">
        <v>0.49</v>
      </c>
      <c r="B13" s="12">
        <v>1100</v>
      </c>
      <c r="C13" s="7">
        <v>0.93</v>
      </c>
      <c r="D13" s="7">
        <v>99.1</v>
      </c>
      <c r="E13" s="7">
        <v>8.24</v>
      </c>
      <c r="F13" s="7"/>
      <c r="G13" s="7">
        <f>CONVERT(A13,"um","mm")</f>
        <v>0.00049</v>
      </c>
      <c r="H13" s="7">
        <f t="shared" si="1"/>
        <v>10.994930630321603</v>
      </c>
      <c r="I13" s="7">
        <v>99.1</v>
      </c>
      <c r="J13" s="7">
        <v>11</v>
      </c>
      <c r="K13" s="8">
        <v>8.24</v>
      </c>
      <c r="O13" s="2" t="s">
        <v>12</v>
      </c>
      <c r="P13" s="2">
        <v>4.979</v>
      </c>
      <c r="Q13" s="2">
        <f>CONVERT(P13,"um","mm")</f>
        <v>0.004979</v>
      </c>
      <c r="R13" s="2">
        <f t="shared" si="0"/>
        <v>7.649928269258125</v>
      </c>
      <c r="T13" s="2">
        <v>25</v>
      </c>
      <c r="U13" s="2">
        <v>2.175</v>
      </c>
      <c r="V13" s="2">
        <f>CONVERT(U13,"um","mm")</f>
        <v>0.002175</v>
      </c>
      <c r="W13" s="2">
        <f t="shared" si="2"/>
        <v>8.844768883700722</v>
      </c>
    </row>
    <row r="14" spans="1:23" ht="8.25">
      <c r="A14" s="11">
        <v>0.98</v>
      </c>
      <c r="B14" s="12">
        <v>1000</v>
      </c>
      <c r="C14" s="7">
        <v>9.17</v>
      </c>
      <c r="D14" s="7">
        <v>90.8</v>
      </c>
      <c r="E14" s="7">
        <v>13.2</v>
      </c>
      <c r="F14" s="7"/>
      <c r="G14" s="7">
        <f>CONVERT(A14,"um","mm")</f>
        <v>0.00098</v>
      </c>
      <c r="H14" s="7">
        <f t="shared" si="1"/>
        <v>9.994930630321603</v>
      </c>
      <c r="I14" s="7">
        <v>90.8</v>
      </c>
      <c r="J14" s="7">
        <v>10</v>
      </c>
      <c r="K14" s="8">
        <v>13.2</v>
      </c>
      <c r="O14" s="2" t="s">
        <v>30</v>
      </c>
      <c r="P14" s="2">
        <v>2.717</v>
      </c>
      <c r="Q14" s="2">
        <f>CONVERT(P14,"um","mm")</f>
        <v>0.002717</v>
      </c>
      <c r="R14" s="2">
        <f t="shared" si="0"/>
        <v>8.5237697191022</v>
      </c>
      <c r="T14" s="2">
        <v>50</v>
      </c>
      <c r="U14" s="2">
        <v>4.979</v>
      </c>
      <c r="V14" s="2">
        <f>CONVERT(U14,"um","mm")</f>
        <v>0.004979</v>
      </c>
      <c r="W14" s="2">
        <f t="shared" si="2"/>
        <v>7.649928269258125</v>
      </c>
    </row>
    <row r="15" spans="1:23" ht="8.25">
      <c r="A15" s="11">
        <v>1.95</v>
      </c>
      <c r="B15" s="12">
        <v>900</v>
      </c>
      <c r="C15" s="7">
        <v>22.4</v>
      </c>
      <c r="D15" s="7">
        <v>77.6</v>
      </c>
      <c r="E15" s="7">
        <v>19.4</v>
      </c>
      <c r="F15" s="7"/>
      <c r="G15" s="7">
        <f>CONVERT(A15,"um","mm")</f>
        <v>0.00195</v>
      </c>
      <c r="H15" s="7">
        <f t="shared" si="1"/>
        <v>9.002310160687202</v>
      </c>
      <c r="I15" s="7">
        <v>77.6</v>
      </c>
      <c r="J15" s="7">
        <v>9</v>
      </c>
      <c r="K15" s="8">
        <v>19.4</v>
      </c>
      <c r="O15" s="2" t="s">
        <v>13</v>
      </c>
      <c r="P15" s="2">
        <v>2.454</v>
      </c>
      <c r="Q15" s="2">
        <f>CONVERT(P15,"um","mm")</f>
        <v>0.002454</v>
      </c>
      <c r="R15" s="2">
        <f t="shared" si="0"/>
        <v>8.670649035661269</v>
      </c>
      <c r="T15" s="2">
        <v>75</v>
      </c>
      <c r="U15" s="2">
        <v>11.51</v>
      </c>
      <c r="V15" s="2">
        <f>CONVERT(U15,"um","mm")</f>
        <v>0.01151</v>
      </c>
      <c r="W15" s="2">
        <f t="shared" si="2"/>
        <v>6.440968356304581</v>
      </c>
    </row>
    <row r="16" spans="1:23" ht="8.25">
      <c r="A16" s="11">
        <v>3.9</v>
      </c>
      <c r="B16" s="12">
        <v>800</v>
      </c>
      <c r="C16" s="7">
        <v>41.8</v>
      </c>
      <c r="D16" s="7">
        <v>58.2</v>
      </c>
      <c r="E16" s="7">
        <v>22.7</v>
      </c>
      <c r="F16" s="7"/>
      <c r="G16" s="7">
        <f>CONVERT(A16,"um","mm")</f>
        <v>0.0039</v>
      </c>
      <c r="H16" s="7">
        <f t="shared" si="1"/>
        <v>8.002310160687202</v>
      </c>
      <c r="I16" s="7">
        <v>58.2</v>
      </c>
      <c r="J16" s="7">
        <v>8</v>
      </c>
      <c r="K16" s="8">
        <v>22.7</v>
      </c>
      <c r="O16" s="2" t="s">
        <v>14</v>
      </c>
      <c r="P16" s="2">
        <v>4.877</v>
      </c>
      <c r="Q16" s="2">
        <f>CONVERT(P16,"um","mm")</f>
        <v>0.004877</v>
      </c>
      <c r="R16" s="2">
        <f t="shared" si="0"/>
        <v>7.679790312288307</v>
      </c>
      <c r="T16" s="2">
        <v>84</v>
      </c>
      <c r="U16" s="2">
        <v>17.18</v>
      </c>
      <c r="V16" s="2">
        <f>CONVERT(U16,"um","mm")</f>
        <v>0.01718</v>
      </c>
      <c r="W16" s="2">
        <f t="shared" si="2"/>
        <v>5.863126153298348</v>
      </c>
    </row>
    <row r="17" spans="1:23" ht="8.25">
      <c r="A17" s="11">
        <v>7.8</v>
      </c>
      <c r="B17" s="12">
        <v>700</v>
      </c>
      <c r="C17" s="7">
        <v>64.5</v>
      </c>
      <c r="D17" s="7">
        <v>35.5</v>
      </c>
      <c r="E17" s="7">
        <v>17.4</v>
      </c>
      <c r="F17" s="7"/>
      <c r="G17" s="7">
        <f>CONVERT(A17,"um","mm")</f>
        <v>0.0078</v>
      </c>
      <c r="H17" s="7">
        <f t="shared" si="1"/>
        <v>7.002310160687201</v>
      </c>
      <c r="I17" s="7">
        <v>35.5</v>
      </c>
      <c r="J17" s="7">
        <v>7</v>
      </c>
      <c r="K17" s="8">
        <v>17.4</v>
      </c>
      <c r="O17" s="2" t="s">
        <v>15</v>
      </c>
      <c r="P17" s="2">
        <v>26.36</v>
      </c>
      <c r="T17" s="2">
        <v>90</v>
      </c>
      <c r="U17" s="2">
        <v>24.08</v>
      </c>
      <c r="V17" s="2">
        <f>CONVERT(U17,"um","mm")</f>
        <v>0.024079999999999997</v>
      </c>
      <c r="W17" s="2">
        <f t="shared" si="2"/>
        <v>5.376020797677111</v>
      </c>
    </row>
    <row r="18" spans="1:23" ht="8.25">
      <c r="A18" s="11">
        <v>15.6</v>
      </c>
      <c r="B18" s="12">
        <v>600</v>
      </c>
      <c r="C18" s="7">
        <v>81.9</v>
      </c>
      <c r="D18" s="7">
        <v>18.1</v>
      </c>
      <c r="E18" s="7">
        <v>11</v>
      </c>
      <c r="F18" s="7"/>
      <c r="G18" s="7">
        <f>CONVERT(A18,"um","mm")</f>
        <v>0.0156</v>
      </c>
      <c r="H18" s="7">
        <f t="shared" si="1"/>
        <v>6.002310160687201</v>
      </c>
      <c r="I18" s="7">
        <v>18.1</v>
      </c>
      <c r="J18" s="7">
        <v>6</v>
      </c>
      <c r="K18" s="8">
        <v>11</v>
      </c>
      <c r="O18" s="2" t="s">
        <v>16</v>
      </c>
      <c r="P18" s="2">
        <v>694.8</v>
      </c>
      <c r="T18" s="2">
        <v>95</v>
      </c>
      <c r="U18" s="2">
        <v>40.48</v>
      </c>
      <c r="V18" s="2">
        <f>CONVERT(U18,"um","mm")</f>
        <v>0.040479999999999995</v>
      </c>
      <c r="W18" s="2">
        <f t="shared" si="2"/>
        <v>4.626646899742502</v>
      </c>
    </row>
    <row r="19" spans="1:16" ht="8.25">
      <c r="A19" s="11">
        <v>31.2</v>
      </c>
      <c r="B19" s="12">
        <v>500</v>
      </c>
      <c r="C19" s="7">
        <v>92.9</v>
      </c>
      <c r="D19" s="7">
        <v>7.09</v>
      </c>
      <c r="E19" s="7">
        <v>1.47</v>
      </c>
      <c r="F19" s="7"/>
      <c r="G19" s="7">
        <f>CONVERT(A19,"um","mm")</f>
        <v>0.0312</v>
      </c>
      <c r="H19" s="7">
        <f t="shared" si="1"/>
        <v>5.002310160687201</v>
      </c>
      <c r="I19" s="7">
        <v>7.09</v>
      </c>
      <c r="J19" s="7">
        <v>5</v>
      </c>
      <c r="K19" s="8">
        <f>SUM(E19+E20+E21+E22)</f>
        <v>4.16</v>
      </c>
      <c r="O19" s="2" t="s">
        <v>17</v>
      </c>
      <c r="P19" s="2">
        <v>215.8</v>
      </c>
    </row>
    <row r="20" spans="1:31" ht="8.25">
      <c r="A20" s="11">
        <v>37.2</v>
      </c>
      <c r="B20" s="12">
        <v>400</v>
      </c>
      <c r="C20" s="7">
        <v>94.4</v>
      </c>
      <c r="D20" s="7">
        <v>5.62</v>
      </c>
      <c r="E20" s="7">
        <v>1.21</v>
      </c>
      <c r="F20" s="7"/>
      <c r="G20" s="7">
        <f>CONVERT(A20,"um","mm")</f>
        <v>0.0372</v>
      </c>
      <c r="H20" s="7">
        <f t="shared" si="1"/>
        <v>4.748553568441418</v>
      </c>
      <c r="I20" s="7">
        <v>5.62</v>
      </c>
      <c r="J20" s="7">
        <v>4</v>
      </c>
      <c r="K20" s="8">
        <f>SUM(E23+E24+E25+E26)</f>
        <v>1.4</v>
      </c>
      <c r="O20" s="2" t="s">
        <v>31</v>
      </c>
      <c r="P20" s="2">
        <v>5.864</v>
      </c>
      <c r="U20" s="2">
        <v>5</v>
      </c>
      <c r="V20" s="2">
        <v>10</v>
      </c>
      <c r="W20" s="2">
        <v>16</v>
      </c>
      <c r="X20" s="2">
        <v>25</v>
      </c>
      <c r="Y20" s="2">
        <v>50</v>
      </c>
      <c r="Z20" s="2">
        <v>75</v>
      </c>
      <c r="AA20" s="2">
        <v>84</v>
      </c>
      <c r="AB20" s="2">
        <v>90</v>
      </c>
      <c r="AC20" s="2">
        <v>95</v>
      </c>
      <c r="AD20" s="2" t="s">
        <v>45</v>
      </c>
      <c r="AE20" s="2" t="s">
        <v>46</v>
      </c>
    </row>
    <row r="21" spans="1:30" ht="8.25">
      <c r="A21" s="11">
        <v>44.2</v>
      </c>
      <c r="B21" s="12">
        <v>325</v>
      </c>
      <c r="C21" s="7">
        <v>95.6</v>
      </c>
      <c r="D21" s="7">
        <v>4.41</v>
      </c>
      <c r="E21" s="7">
        <v>0.92</v>
      </c>
      <c r="F21" s="7"/>
      <c r="G21" s="7">
        <f>CONVERT(A21,"um","mm")</f>
        <v>0.0442</v>
      </c>
      <c r="H21" s="7">
        <f t="shared" si="1"/>
        <v>4.499809820158018</v>
      </c>
      <c r="I21" s="7">
        <v>4.41</v>
      </c>
      <c r="J21" s="7">
        <v>3</v>
      </c>
      <c r="K21" s="8">
        <f>SUM(E27+E28+E29+E30)</f>
        <v>1.3699999999999999</v>
      </c>
      <c r="O21" s="2" t="s">
        <v>32</v>
      </c>
      <c r="P21" s="2">
        <v>41.52</v>
      </c>
      <c r="U21" s="2">
        <v>0.00074</v>
      </c>
      <c r="V21" s="2">
        <v>0.001031</v>
      </c>
      <c r="W21" s="2">
        <v>0.001438</v>
      </c>
      <c r="X21" s="2">
        <v>0.002175</v>
      </c>
      <c r="Y21" s="2">
        <v>0.004979</v>
      </c>
      <c r="Z21" s="2">
        <v>0.01151</v>
      </c>
      <c r="AA21" s="2">
        <v>0.01718</v>
      </c>
      <c r="AB21" s="2">
        <v>0.024079999999999997</v>
      </c>
      <c r="AC21" s="2">
        <v>0.040479999999999995</v>
      </c>
      <c r="AD21" s="2">
        <f>((W21+AA21)/2)</f>
        <v>0.009309000000000001</v>
      </c>
    </row>
    <row r="22" spans="1:31" ht="8.25">
      <c r="A22" s="11">
        <v>52.6</v>
      </c>
      <c r="B22" s="12">
        <v>270</v>
      </c>
      <c r="C22" s="7">
        <v>96.5</v>
      </c>
      <c r="D22" s="7">
        <v>3.5</v>
      </c>
      <c r="E22" s="7">
        <v>0.56</v>
      </c>
      <c r="F22" s="7"/>
      <c r="G22" s="7">
        <f>CONVERT(A22,"um","mm")</f>
        <v>0.0526</v>
      </c>
      <c r="H22" s="7">
        <f t="shared" si="1"/>
        <v>4.2487933902571475</v>
      </c>
      <c r="I22" s="7">
        <v>3.5</v>
      </c>
      <c r="J22" s="7">
        <v>2</v>
      </c>
      <c r="K22" s="8">
        <f>SUM(E31+E32+E33+E34)</f>
        <v>0.1591</v>
      </c>
      <c r="U22" s="2">
        <v>10.400187108807861</v>
      </c>
      <c r="V22" s="2">
        <v>9.921739951956067</v>
      </c>
      <c r="W22" s="2">
        <v>9.441720608884877</v>
      </c>
      <c r="X22" s="2">
        <v>8.844768883700722</v>
      </c>
      <c r="Y22" s="2">
        <v>7.649928269258125</v>
      </c>
      <c r="Z22" s="2">
        <v>6.440968356304581</v>
      </c>
      <c r="AA22" s="2">
        <v>5.863126153298348</v>
      </c>
      <c r="AB22" s="2">
        <v>5.376020797677111</v>
      </c>
      <c r="AC22" s="2">
        <v>4.626646899742502</v>
      </c>
      <c r="AD22" s="2">
        <f>((W22+AA22)/2)</f>
        <v>7.652423381091612</v>
      </c>
      <c r="AE22" s="2">
        <f>((X22-AB22)/2)</f>
        <v>1.7343740430118055</v>
      </c>
    </row>
    <row r="23" spans="1:11" ht="8.25">
      <c r="A23" s="11">
        <v>62.5</v>
      </c>
      <c r="B23" s="12">
        <v>230</v>
      </c>
      <c r="C23" s="7">
        <v>97.1</v>
      </c>
      <c r="D23" s="7">
        <v>2.93</v>
      </c>
      <c r="E23" s="7">
        <v>0.36</v>
      </c>
      <c r="F23" s="7"/>
      <c r="G23" s="7">
        <f>CONVERT(A23,"um","mm")</f>
        <v>0.0625</v>
      </c>
      <c r="H23" s="7">
        <f t="shared" si="1"/>
        <v>4</v>
      </c>
      <c r="I23" s="7">
        <v>2.93</v>
      </c>
      <c r="J23" s="7">
        <v>1</v>
      </c>
      <c r="K23" s="8">
        <f>SUM(E35+E36+E37+E38)</f>
        <v>0</v>
      </c>
    </row>
    <row r="24" spans="1:17" ht="8.25">
      <c r="A24" s="11">
        <v>74</v>
      </c>
      <c r="B24" s="12">
        <v>200</v>
      </c>
      <c r="C24" s="7">
        <v>97.4</v>
      </c>
      <c r="D24" s="7">
        <v>2.58</v>
      </c>
      <c r="E24" s="7">
        <v>0.32</v>
      </c>
      <c r="F24" s="7"/>
      <c r="G24" s="7">
        <f>CONVERT(A24,"um","mm")</f>
        <v>0.074</v>
      </c>
      <c r="H24" s="7">
        <f t="shared" si="1"/>
        <v>3.7563309190331378</v>
      </c>
      <c r="I24" s="7">
        <v>2.58</v>
      </c>
      <c r="J24" s="7">
        <v>0</v>
      </c>
      <c r="K24" s="8">
        <f>SUM(E39+E40+E41+E42)</f>
        <v>0</v>
      </c>
      <c r="O24" s="2" t="s">
        <v>42</v>
      </c>
      <c r="P24" s="2" t="s">
        <v>43</v>
      </c>
      <c r="Q24" s="2" t="s">
        <v>44</v>
      </c>
    </row>
    <row r="25" spans="1:17" ht="8.25">
      <c r="A25" s="11">
        <v>88</v>
      </c>
      <c r="B25" s="12">
        <v>170</v>
      </c>
      <c r="C25" s="7">
        <v>97.7</v>
      </c>
      <c r="D25" s="7">
        <v>2.26</v>
      </c>
      <c r="E25" s="7">
        <v>0.35</v>
      </c>
      <c r="F25" s="7"/>
      <c r="G25" s="7">
        <f>CONVERT(A25,"um","mm")</f>
        <v>0.088</v>
      </c>
      <c r="H25" s="7">
        <f t="shared" si="1"/>
        <v>3.50635266602479</v>
      </c>
      <c r="I25" s="7">
        <v>2.26</v>
      </c>
      <c r="J25" s="7">
        <v>-1</v>
      </c>
      <c r="K25" s="8">
        <f>SUM(E43+E44)</f>
        <v>0</v>
      </c>
      <c r="O25" s="2">
        <f>SUM(K25+K24+K23+K22+K21+K20)</f>
        <v>2.9291</v>
      </c>
      <c r="P25" s="2">
        <f>SUM(K19+K18+K17+K16)</f>
        <v>55.260000000000005</v>
      </c>
      <c r="Q25" s="2">
        <f>SUM(K15+K14+K13+K12+K11+K10)</f>
        <v>41.769999999999996</v>
      </c>
    </row>
    <row r="26" spans="1:11" ht="8.25">
      <c r="A26" s="11">
        <v>105</v>
      </c>
      <c r="B26" s="12">
        <v>140</v>
      </c>
      <c r="C26" s="7">
        <v>98.1</v>
      </c>
      <c r="D26" s="7">
        <v>1.91</v>
      </c>
      <c r="E26" s="7">
        <v>0.37</v>
      </c>
      <c r="F26" s="7"/>
      <c r="G26" s="7">
        <f>CONVERT(A26,"um","mm")</f>
        <v>0.105</v>
      </c>
      <c r="H26" s="7">
        <f t="shared" si="1"/>
        <v>3.2515387669959646</v>
      </c>
      <c r="I26" s="7">
        <v>1.91</v>
      </c>
      <c r="J26" s="7"/>
      <c r="K26" s="8"/>
    </row>
    <row r="27" spans="1:11" ht="8.25">
      <c r="A27" s="11">
        <v>125</v>
      </c>
      <c r="B27" s="12">
        <v>120</v>
      </c>
      <c r="C27" s="7">
        <v>98.5</v>
      </c>
      <c r="D27" s="7">
        <v>1.53</v>
      </c>
      <c r="E27" s="7">
        <v>0.37</v>
      </c>
      <c r="F27" s="7"/>
      <c r="G27" s="7">
        <f>CONVERT(A27,"um","mm")</f>
        <v>0.125</v>
      </c>
      <c r="H27" s="7">
        <f t="shared" si="1"/>
        <v>3</v>
      </c>
      <c r="I27" s="7">
        <v>1.53</v>
      </c>
      <c r="J27" s="7"/>
      <c r="K27" s="8"/>
    </row>
    <row r="28" spans="1:11" ht="8.25">
      <c r="A28" s="11">
        <v>149</v>
      </c>
      <c r="B28" s="12">
        <v>100</v>
      </c>
      <c r="C28" s="7">
        <v>98.8</v>
      </c>
      <c r="D28" s="7">
        <v>1.16</v>
      </c>
      <c r="E28" s="7">
        <v>0.37</v>
      </c>
      <c r="F28" s="7"/>
      <c r="G28" s="7">
        <f>CONVERT(A28,"um","mm")</f>
        <v>0.149</v>
      </c>
      <c r="H28" s="7">
        <f t="shared" si="1"/>
        <v>2.746615764199926</v>
      </c>
      <c r="I28" s="7">
        <v>1.16</v>
      </c>
      <c r="J28" s="7"/>
      <c r="K28" s="8"/>
    </row>
    <row r="29" spans="1:11" ht="8.25">
      <c r="A29" s="11">
        <v>177</v>
      </c>
      <c r="B29" s="12">
        <v>80</v>
      </c>
      <c r="C29" s="7">
        <v>99.2</v>
      </c>
      <c r="D29" s="7">
        <v>0.79</v>
      </c>
      <c r="E29" s="7">
        <v>0.35</v>
      </c>
      <c r="F29" s="7"/>
      <c r="G29" s="7">
        <f>CONVERT(A29,"um","mm")</f>
        <v>0.177</v>
      </c>
      <c r="H29" s="7">
        <f t="shared" si="1"/>
        <v>2.49817873457909</v>
      </c>
      <c r="I29" s="7">
        <v>0.79</v>
      </c>
      <c r="J29" s="7"/>
      <c r="K29" s="8"/>
    </row>
    <row r="30" spans="1:11" ht="8.25">
      <c r="A30" s="11">
        <v>210</v>
      </c>
      <c r="B30" s="12">
        <v>70</v>
      </c>
      <c r="C30" s="7">
        <v>99.6</v>
      </c>
      <c r="D30" s="7">
        <v>0.44</v>
      </c>
      <c r="E30" s="7">
        <v>0.28</v>
      </c>
      <c r="F30" s="7"/>
      <c r="G30" s="7">
        <f>CONVERT(A30,"um","mm")</f>
        <v>0.21</v>
      </c>
      <c r="H30" s="7">
        <f t="shared" si="1"/>
        <v>2.2515387669959646</v>
      </c>
      <c r="I30" s="7">
        <v>0.44</v>
      </c>
      <c r="J30" s="7"/>
      <c r="K30" s="8"/>
    </row>
    <row r="31" spans="1:11" ht="8.25">
      <c r="A31" s="11">
        <v>250</v>
      </c>
      <c r="B31" s="12">
        <v>60</v>
      </c>
      <c r="C31" s="7">
        <v>99.8</v>
      </c>
      <c r="D31" s="7">
        <v>0.16</v>
      </c>
      <c r="E31" s="7">
        <v>0.13</v>
      </c>
      <c r="F31" s="7"/>
      <c r="G31" s="7">
        <f>CONVERT(A31,"um","mm")</f>
        <v>0.25</v>
      </c>
      <c r="H31" s="7">
        <f t="shared" si="1"/>
        <v>2</v>
      </c>
      <c r="I31" s="7">
        <v>0.16</v>
      </c>
      <c r="J31" s="7"/>
      <c r="K31" s="8"/>
    </row>
    <row r="32" spans="1:11" ht="8.25">
      <c r="A32" s="11">
        <v>297</v>
      </c>
      <c r="B32" s="12">
        <v>50</v>
      </c>
      <c r="C32" s="7">
        <v>99.97</v>
      </c>
      <c r="D32" s="7">
        <v>0.029</v>
      </c>
      <c r="E32" s="7">
        <v>0.028</v>
      </c>
      <c r="F32" s="7"/>
      <c r="G32" s="7">
        <f>CONVERT(A32,"um","mm")</f>
        <v>0.297</v>
      </c>
      <c r="H32" s="7">
        <f t="shared" si="1"/>
        <v>1.7514651638613215</v>
      </c>
      <c r="I32" s="7">
        <v>0.029</v>
      </c>
      <c r="J32" s="7"/>
      <c r="K32" s="8"/>
    </row>
    <row r="33" spans="1:11" ht="8.25">
      <c r="A33" s="11">
        <v>354</v>
      </c>
      <c r="B33" s="12">
        <v>45</v>
      </c>
      <c r="C33" s="7">
        <v>99.999</v>
      </c>
      <c r="D33" s="7">
        <v>0.0011</v>
      </c>
      <c r="E33" s="7">
        <v>0.0011</v>
      </c>
      <c r="F33" s="7"/>
      <c r="G33" s="7">
        <f>CONVERT(A33,"um","mm")</f>
        <v>0.354</v>
      </c>
      <c r="H33" s="7">
        <f t="shared" si="1"/>
        <v>1.4981787345790896</v>
      </c>
      <c r="I33" s="7">
        <v>0.0011</v>
      </c>
      <c r="J33" s="7"/>
      <c r="K33" s="8"/>
    </row>
    <row r="34" spans="1:11" ht="8.25">
      <c r="A34" s="11">
        <v>420</v>
      </c>
      <c r="B34" s="12">
        <v>40</v>
      </c>
      <c r="C34" s="7">
        <v>100</v>
      </c>
      <c r="D34" s="7">
        <v>0</v>
      </c>
      <c r="E34" s="7">
        <v>0</v>
      </c>
      <c r="F34" s="7"/>
      <c r="G34" s="7">
        <f>CONVERT(A34,"um","mm")</f>
        <v>0.42</v>
      </c>
      <c r="H34" s="7">
        <f t="shared" si="1"/>
        <v>1.2515387669959643</v>
      </c>
      <c r="I34" s="7">
        <v>0</v>
      </c>
      <c r="J34" s="7"/>
      <c r="K34" s="8"/>
    </row>
    <row r="35" spans="1:11" ht="8.25">
      <c r="A35" s="11">
        <v>500</v>
      </c>
      <c r="B35" s="12">
        <v>35</v>
      </c>
      <c r="C35" s="7">
        <v>100</v>
      </c>
      <c r="D35" s="7">
        <v>0</v>
      </c>
      <c r="E35" s="7">
        <v>0</v>
      </c>
      <c r="F35" s="7"/>
      <c r="G35" s="7">
        <f>CONVERT(A35,"um","mm")</f>
        <v>0.5</v>
      </c>
      <c r="H35" s="7">
        <f t="shared" si="1"/>
        <v>1</v>
      </c>
      <c r="I35" s="7">
        <v>0</v>
      </c>
      <c r="J35" s="7"/>
      <c r="K35" s="8"/>
    </row>
    <row r="36" spans="1:11" ht="8.25">
      <c r="A36" s="11">
        <v>590</v>
      </c>
      <c r="B36" s="12">
        <v>30</v>
      </c>
      <c r="C36" s="7">
        <v>100</v>
      </c>
      <c r="D36" s="7">
        <v>0</v>
      </c>
      <c r="E36" s="7">
        <v>0</v>
      </c>
      <c r="F36" s="7"/>
      <c r="G36" s="7">
        <f>CONVERT(A36,"um","mm")</f>
        <v>0.59</v>
      </c>
      <c r="H36" s="7">
        <f t="shared" si="1"/>
        <v>0.7612131404128836</v>
      </c>
      <c r="I36" s="7">
        <v>0</v>
      </c>
      <c r="J36" s="7"/>
      <c r="K36" s="8"/>
    </row>
    <row r="37" spans="1:11" ht="8.25">
      <c r="A37" s="11">
        <v>710</v>
      </c>
      <c r="B37" s="12">
        <v>25</v>
      </c>
      <c r="C37" s="7">
        <v>100</v>
      </c>
      <c r="D37" s="7">
        <v>0</v>
      </c>
      <c r="E37" s="7">
        <v>0</v>
      </c>
      <c r="F37" s="7"/>
      <c r="G37" s="7">
        <f>CONVERT(A37,"um","mm")</f>
        <v>0.71</v>
      </c>
      <c r="H37" s="7">
        <f t="shared" si="1"/>
        <v>0.49410907027004275</v>
      </c>
      <c r="I37" s="7">
        <v>0</v>
      </c>
      <c r="J37" s="7"/>
      <c r="K37" s="8"/>
    </row>
    <row r="38" spans="1:11" ht="8.25">
      <c r="A38" s="11">
        <v>840</v>
      </c>
      <c r="B38" s="12">
        <v>20</v>
      </c>
      <c r="C38" s="7">
        <v>100</v>
      </c>
      <c r="D38" s="7">
        <v>0</v>
      </c>
      <c r="E38" s="7">
        <v>0</v>
      </c>
      <c r="F38" s="7"/>
      <c r="G38" s="7">
        <f>CONVERT(A38,"um","mm")</f>
        <v>0.84</v>
      </c>
      <c r="H38" s="7">
        <f t="shared" si="1"/>
        <v>0.2515387669959645</v>
      </c>
      <c r="I38" s="7">
        <v>0</v>
      </c>
      <c r="J38" s="7"/>
      <c r="K38" s="8"/>
    </row>
    <row r="39" spans="1:11" ht="8.25">
      <c r="A39" s="11">
        <v>1000</v>
      </c>
      <c r="B39" s="12">
        <v>18</v>
      </c>
      <c r="C39" s="7">
        <v>100</v>
      </c>
      <c r="D39" s="7">
        <v>0</v>
      </c>
      <c r="E39" s="7">
        <v>0</v>
      </c>
      <c r="F39" s="7"/>
      <c r="G39" s="7">
        <f>CONVERT(A39,"um","mm")</f>
        <v>1</v>
      </c>
      <c r="H39" s="7">
        <f t="shared" si="1"/>
        <v>0</v>
      </c>
      <c r="I39" s="7">
        <v>0</v>
      </c>
      <c r="J39" s="7"/>
      <c r="K39" s="8"/>
    </row>
    <row r="40" spans="1:11" ht="8.25">
      <c r="A40" s="11">
        <v>1190</v>
      </c>
      <c r="B40" s="12">
        <v>16</v>
      </c>
      <c r="C40" s="7">
        <v>100</v>
      </c>
      <c r="D40" s="7">
        <v>0</v>
      </c>
      <c r="E40" s="7">
        <v>0</v>
      </c>
      <c r="F40" s="7"/>
      <c r="G40" s="7">
        <f>CONVERT(A40,"um","mm")</f>
        <v>1.19</v>
      </c>
      <c r="H40" s="7">
        <f t="shared" si="1"/>
        <v>-0.2509615735332188</v>
      </c>
      <c r="I40" s="7">
        <v>0</v>
      </c>
      <c r="J40" s="7"/>
      <c r="K40" s="8"/>
    </row>
    <row r="41" spans="1:11" ht="8.25">
      <c r="A41" s="11">
        <v>1410</v>
      </c>
      <c r="B41" s="12">
        <v>14</v>
      </c>
      <c r="C41" s="7">
        <v>100</v>
      </c>
      <c r="D41" s="7">
        <v>0</v>
      </c>
      <c r="E41" s="7">
        <v>0</v>
      </c>
      <c r="F41" s="7"/>
      <c r="G41" s="7">
        <f>CONVERT(A41,"um","mm")</f>
        <v>1.41</v>
      </c>
      <c r="H41" s="7">
        <f t="shared" si="1"/>
        <v>-0.4956951626240688</v>
      </c>
      <c r="I41" s="7">
        <v>0</v>
      </c>
      <c r="J41" s="7"/>
      <c r="K41" s="8"/>
    </row>
    <row r="42" spans="1:11" ht="8.25">
      <c r="A42" s="11">
        <v>1680</v>
      </c>
      <c r="B42" s="12">
        <v>12</v>
      </c>
      <c r="C42" s="7">
        <v>100</v>
      </c>
      <c r="D42" s="7">
        <v>0</v>
      </c>
      <c r="E42" s="7">
        <v>0</v>
      </c>
      <c r="F42" s="7"/>
      <c r="G42" s="7">
        <f>CONVERT(A42,"um","mm")</f>
        <v>1.68</v>
      </c>
      <c r="H42" s="7">
        <f t="shared" si="1"/>
        <v>-0.7484612330040356</v>
      </c>
      <c r="I42" s="7">
        <v>0</v>
      </c>
      <c r="J42" s="7"/>
      <c r="K42" s="8"/>
    </row>
    <row r="43" spans="1:11" ht="8.25">
      <c r="A43" s="11">
        <v>2000</v>
      </c>
      <c r="B43" s="12">
        <v>10</v>
      </c>
      <c r="C43" s="7">
        <v>100</v>
      </c>
      <c r="D43" s="7">
        <v>0</v>
      </c>
      <c r="E43" s="7">
        <v>0</v>
      </c>
      <c r="F43" s="7"/>
      <c r="G43" s="7">
        <f>CONVERT(A43,"um","mm")</f>
        <v>2</v>
      </c>
      <c r="H43" s="7">
        <f t="shared" si="1"/>
        <v>-1</v>
      </c>
      <c r="I43" s="7">
        <v>0</v>
      </c>
      <c r="J43" s="7"/>
      <c r="K43" s="8"/>
    </row>
    <row r="44" spans="1:11" ht="9" thickBot="1">
      <c r="A44" s="13"/>
      <c r="B44" s="14"/>
      <c r="C44" s="9">
        <v>100</v>
      </c>
      <c r="D44" s="9">
        <v>0</v>
      </c>
      <c r="E44" s="9"/>
      <c r="F44" s="9"/>
      <c r="G44" s="9">
        <f>CONVERT(A44,"um","mm")</f>
        <v>0</v>
      </c>
      <c r="H44" s="9" t="e">
        <f t="shared" si="1"/>
        <v>#NUM!</v>
      </c>
      <c r="I44" s="9"/>
      <c r="J44" s="9"/>
      <c r="K44" s="10"/>
    </row>
    <row r="45" ht="9" thickTop="1"/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J1">
      <selection activeCell="O25" sqref="O25:Q25"/>
    </sheetView>
  </sheetViews>
  <sheetFormatPr defaultColWidth="9.140625" defaultRowHeight="12.75"/>
  <cols>
    <col min="1" max="1" width="8.00390625" style="2" bestFit="1" customWidth="1"/>
    <col min="2" max="4" width="9.28125" style="2" bestFit="1" customWidth="1"/>
    <col min="5" max="5" width="10.57421875" style="2" bestFit="1" customWidth="1"/>
    <col min="6" max="6" width="0.85546875" style="2" customWidth="1"/>
    <col min="7" max="8" width="5.00390625" style="2" bestFit="1" customWidth="1"/>
    <col min="9" max="9" width="5.28125" style="2" bestFit="1" customWidth="1"/>
    <col min="10" max="10" width="4.57421875" style="2" bestFit="1" customWidth="1"/>
    <col min="11" max="11" width="6.28125" style="2" bestFit="1" customWidth="1"/>
    <col min="12" max="14" width="0.85546875" style="2" customWidth="1"/>
    <col min="15" max="15" width="11.57421875" style="2" bestFit="1" customWidth="1"/>
    <col min="16" max="16" width="6.28125" style="2" bestFit="1" customWidth="1"/>
    <col min="17" max="17" width="5.00390625" style="2" bestFit="1" customWidth="1"/>
    <col min="18" max="18" width="4.8515625" style="2" bestFit="1" customWidth="1"/>
    <col min="19" max="19" width="0.85546875" style="2" customWidth="1"/>
    <col min="20" max="20" width="4.8515625" style="2" bestFit="1" customWidth="1"/>
    <col min="21" max="21" width="5.57421875" style="2" bestFit="1" customWidth="1"/>
    <col min="22" max="22" width="5.00390625" style="2" bestFit="1" customWidth="1"/>
    <col min="23" max="23" width="4.8515625" style="2" bestFit="1" customWidth="1"/>
    <col min="24" max="25" width="4.7109375" style="2" bestFit="1" customWidth="1"/>
    <col min="26" max="26" width="4.57421875" style="2" bestFit="1" customWidth="1"/>
    <col min="27" max="28" width="4.8515625" style="2" bestFit="1" customWidth="1"/>
    <col min="29" max="29" width="4.7109375" style="2" bestFit="1" customWidth="1"/>
    <col min="30" max="30" width="7.00390625" style="2" bestFit="1" customWidth="1"/>
    <col min="31" max="31" width="11.140625" style="2" bestFit="1" customWidth="1"/>
    <col min="32" max="16384" width="9.140625" style="2" customWidth="1"/>
  </cols>
  <sheetData>
    <row r="1" spans="1:2" ht="8.25">
      <c r="A1" s="2" t="s">
        <v>0</v>
      </c>
      <c r="B1" s="2">
        <v>37362.48402777778</v>
      </c>
    </row>
    <row r="2" spans="1:5" ht="8.25">
      <c r="A2" s="2" t="s">
        <v>1</v>
      </c>
      <c r="B2" s="2" t="s">
        <v>101</v>
      </c>
      <c r="C2" s="2" t="s">
        <v>36</v>
      </c>
      <c r="D2" s="2" t="s">
        <v>37</v>
      </c>
      <c r="E2" s="2" t="s">
        <v>38</v>
      </c>
    </row>
    <row r="3" spans="1:6" ht="8.25">
      <c r="A3" s="2" t="s">
        <v>3</v>
      </c>
      <c r="B3" s="2" t="s">
        <v>102</v>
      </c>
      <c r="C3" s="2">
        <f>AVERAGE(E3:F3)</f>
        <v>11.375</v>
      </c>
      <c r="D3" s="2">
        <f>CONVERT(C3,"ft","m")</f>
        <v>3.4671</v>
      </c>
      <c r="E3" s="2">
        <f>CONVERT(VALUE(LEFT(B4,3)),"in","ft")</f>
        <v>11.25</v>
      </c>
      <c r="F3" s="2">
        <f>CONVERT(VALUE(RIGHT(B4,3)),"in","ft")</f>
        <v>11.5</v>
      </c>
    </row>
    <row r="4" spans="1:2" ht="8.25">
      <c r="A4" s="2" t="s">
        <v>5</v>
      </c>
      <c r="B4" s="2" t="s">
        <v>103</v>
      </c>
    </row>
    <row r="5" ht="8.25">
      <c r="A5" s="2" t="s">
        <v>7</v>
      </c>
    </row>
    <row r="6" ht="9" thickBot="1"/>
    <row r="7" spans="1:21" ht="9" thickTop="1">
      <c r="A7" s="3" t="s">
        <v>18</v>
      </c>
      <c r="B7" s="4" t="s">
        <v>26</v>
      </c>
      <c r="C7" s="4" t="s">
        <v>20</v>
      </c>
      <c r="D7" s="4" t="s">
        <v>21</v>
      </c>
      <c r="E7" s="4" t="s">
        <v>22</v>
      </c>
      <c r="F7" s="4"/>
      <c r="G7" s="4"/>
      <c r="H7" s="4"/>
      <c r="I7" s="4"/>
      <c r="J7" s="4"/>
      <c r="K7" s="5"/>
      <c r="T7" s="2" t="s">
        <v>24</v>
      </c>
      <c r="U7" s="2" t="s">
        <v>33</v>
      </c>
    </row>
    <row r="8" spans="1:23" ht="8.25">
      <c r="A8" s="6" t="s">
        <v>23</v>
      </c>
      <c r="B8" s="7"/>
      <c r="C8" s="7" t="s">
        <v>24</v>
      </c>
      <c r="D8" s="7" t="s">
        <v>24</v>
      </c>
      <c r="E8" s="7" t="s">
        <v>24</v>
      </c>
      <c r="F8" s="7"/>
      <c r="G8" s="7"/>
      <c r="H8" s="7"/>
      <c r="I8" s="7"/>
      <c r="J8" s="7"/>
      <c r="K8" s="8"/>
      <c r="Q8" s="2" t="s">
        <v>27</v>
      </c>
      <c r="R8" s="2" t="s">
        <v>28</v>
      </c>
      <c r="T8" s="2" t="s">
        <v>25</v>
      </c>
      <c r="U8" s="2" t="s">
        <v>34</v>
      </c>
      <c r="V8" s="2" t="s">
        <v>27</v>
      </c>
      <c r="W8" s="2" t="s">
        <v>28</v>
      </c>
    </row>
    <row r="9" spans="1:21" ht="8.25">
      <c r="A9" s="6"/>
      <c r="B9" s="7"/>
      <c r="C9" s="7" t="s">
        <v>25</v>
      </c>
      <c r="D9" s="7" t="s">
        <v>29</v>
      </c>
      <c r="E9" s="7" t="s">
        <v>25</v>
      </c>
      <c r="F9" s="7"/>
      <c r="G9" s="7" t="s">
        <v>27</v>
      </c>
      <c r="H9" s="7" t="s">
        <v>28</v>
      </c>
      <c r="I9" s="7" t="s">
        <v>39</v>
      </c>
      <c r="J9" s="7" t="s">
        <v>40</v>
      </c>
      <c r="K9" s="8" t="s">
        <v>41</v>
      </c>
      <c r="O9" s="2" t="s">
        <v>8</v>
      </c>
      <c r="P9" s="2">
        <v>0.375</v>
      </c>
      <c r="Q9" s="2">
        <f>CONVERT(P9,"um","mm")</f>
        <v>0.000375</v>
      </c>
      <c r="R9" s="2">
        <f>-LOG(Q9/1,2)</f>
        <v>11.380821783940931</v>
      </c>
      <c r="U9" s="2" t="s">
        <v>35</v>
      </c>
    </row>
    <row r="10" spans="1:23" ht="8.25">
      <c r="A10" s="11">
        <v>0</v>
      </c>
      <c r="B10" s="12">
        <v>1400</v>
      </c>
      <c r="C10" s="7">
        <v>0</v>
      </c>
      <c r="D10" s="7">
        <v>100</v>
      </c>
      <c r="E10" s="7">
        <v>0</v>
      </c>
      <c r="F10" s="7"/>
      <c r="G10" s="7">
        <f>CONVERT(A10,"um","mm")</f>
        <v>0</v>
      </c>
      <c r="H10" s="7" t="e">
        <f>-LOG(G10,2)</f>
        <v>#NUM!</v>
      </c>
      <c r="I10" s="7">
        <v>100</v>
      </c>
      <c r="J10" s="7"/>
      <c r="K10" s="8"/>
      <c r="O10" s="2" t="s">
        <v>9</v>
      </c>
      <c r="P10" s="2">
        <v>2000</v>
      </c>
      <c r="Q10" s="2">
        <f>CONVERT(P10,"um","mm")</f>
        <v>2</v>
      </c>
      <c r="R10" s="2">
        <f aca="true" t="shared" si="0" ref="R10:R16">-LOG(Q10/1,2)</f>
        <v>-1</v>
      </c>
      <c r="T10" s="2">
        <v>5</v>
      </c>
      <c r="U10" s="2">
        <v>0.821</v>
      </c>
      <c r="V10" s="2">
        <f>CONVERT(U10,"um","mm")</f>
        <v>0.000821</v>
      </c>
      <c r="W10" s="2">
        <f>-LOG(V10/1,2)</f>
        <v>10.250330157546369</v>
      </c>
    </row>
    <row r="11" spans="1:23" ht="8.25">
      <c r="A11" s="11">
        <v>0.12</v>
      </c>
      <c r="B11" s="12">
        <v>1300</v>
      </c>
      <c r="C11" s="7">
        <v>0</v>
      </c>
      <c r="D11" s="7">
        <v>100</v>
      </c>
      <c r="E11" s="7">
        <v>0</v>
      </c>
      <c r="F11" s="7"/>
      <c r="G11" s="7">
        <f>CONVERT(A11,"um","mm")</f>
        <v>0.00012</v>
      </c>
      <c r="H11" s="7">
        <f aca="true" t="shared" si="1" ref="H11:H44">-LOG(G11,2)</f>
        <v>13.024677973715656</v>
      </c>
      <c r="I11" s="7">
        <v>100</v>
      </c>
      <c r="J11" s="7">
        <v>13</v>
      </c>
      <c r="K11" s="8">
        <v>0</v>
      </c>
      <c r="O11" s="2" t="s">
        <v>10</v>
      </c>
      <c r="P11" s="2">
        <v>100</v>
      </c>
      <c r="Q11" s="2">
        <f>CONVERT(P11,"um","mm")</f>
        <v>0.1</v>
      </c>
      <c r="R11" s="2">
        <f t="shared" si="0"/>
        <v>3.321928094887362</v>
      </c>
      <c r="T11" s="2">
        <v>10</v>
      </c>
      <c r="U11" s="2">
        <v>1.203</v>
      </c>
      <c r="V11" s="2">
        <f>CONVERT(U11,"um","mm")</f>
        <v>0.001203</v>
      </c>
      <c r="W11" s="2">
        <f aca="true" t="shared" si="2" ref="W11:W18">-LOG(V11/1,2)</f>
        <v>9.699147642148098</v>
      </c>
    </row>
    <row r="12" spans="1:23" ht="8.25">
      <c r="A12" s="11">
        <v>0.24</v>
      </c>
      <c r="B12" s="12">
        <v>1200</v>
      </c>
      <c r="C12" s="7">
        <v>0</v>
      </c>
      <c r="D12" s="7">
        <v>100</v>
      </c>
      <c r="E12" s="7">
        <v>0.71</v>
      </c>
      <c r="F12" s="7"/>
      <c r="G12" s="7">
        <f>CONVERT(A12,"um","mm")</f>
        <v>0.00024</v>
      </c>
      <c r="H12" s="7">
        <f t="shared" si="1"/>
        <v>12.024677973715656</v>
      </c>
      <c r="I12" s="7">
        <v>100</v>
      </c>
      <c r="J12" s="7">
        <v>12</v>
      </c>
      <c r="K12" s="8">
        <v>0.71</v>
      </c>
      <c r="O12" s="2" t="s">
        <v>11</v>
      </c>
      <c r="P12" s="2">
        <v>17.55</v>
      </c>
      <c r="Q12" s="2">
        <f>CONVERT(P12,"um","mm")</f>
        <v>0.01755</v>
      </c>
      <c r="R12" s="2">
        <f t="shared" si="0"/>
        <v>5.83238515924489</v>
      </c>
      <c r="T12" s="2">
        <v>16</v>
      </c>
      <c r="U12" s="2">
        <v>1.756</v>
      </c>
      <c r="V12" s="2">
        <f>CONVERT(U12,"um","mm")</f>
        <v>0.001756</v>
      </c>
      <c r="W12" s="2">
        <f t="shared" si="2"/>
        <v>9.153491439788816</v>
      </c>
    </row>
    <row r="13" spans="1:23" ht="8.25">
      <c r="A13" s="11">
        <v>0.49</v>
      </c>
      <c r="B13" s="12">
        <v>1100</v>
      </c>
      <c r="C13" s="7">
        <v>0.71</v>
      </c>
      <c r="D13" s="7">
        <v>99.3</v>
      </c>
      <c r="E13" s="7">
        <v>6.47</v>
      </c>
      <c r="F13" s="7"/>
      <c r="G13" s="7">
        <f>CONVERT(A13,"um","mm")</f>
        <v>0.00049</v>
      </c>
      <c r="H13" s="7">
        <f t="shared" si="1"/>
        <v>10.994930630321603</v>
      </c>
      <c r="I13" s="7">
        <v>99.3</v>
      </c>
      <c r="J13" s="7">
        <v>11</v>
      </c>
      <c r="K13" s="8">
        <v>6.47</v>
      </c>
      <c r="O13" s="2" t="s">
        <v>12</v>
      </c>
      <c r="P13" s="2">
        <v>7.5</v>
      </c>
      <c r="Q13" s="2">
        <f>CONVERT(P13,"um","mm")</f>
        <v>0.0075</v>
      </c>
      <c r="R13" s="2">
        <f t="shared" si="0"/>
        <v>7.058893689053569</v>
      </c>
      <c r="T13" s="2">
        <v>25</v>
      </c>
      <c r="U13" s="2">
        <v>2.788</v>
      </c>
      <c r="V13" s="2">
        <f>CONVERT(U13,"um","mm")</f>
        <v>0.0027879999999999997</v>
      </c>
      <c r="W13" s="2">
        <f t="shared" si="2"/>
        <v>8.486553723455751</v>
      </c>
    </row>
    <row r="14" spans="1:23" ht="8.25">
      <c r="A14" s="11">
        <v>0.98</v>
      </c>
      <c r="B14" s="12">
        <v>1000</v>
      </c>
      <c r="C14" s="7">
        <v>7.18</v>
      </c>
      <c r="D14" s="7">
        <v>92.8</v>
      </c>
      <c r="E14" s="7">
        <v>10.7</v>
      </c>
      <c r="F14" s="7"/>
      <c r="G14" s="7">
        <f>CONVERT(A14,"um","mm")</f>
        <v>0.00098</v>
      </c>
      <c r="H14" s="7">
        <f t="shared" si="1"/>
        <v>9.994930630321603</v>
      </c>
      <c r="I14" s="7">
        <v>92.8</v>
      </c>
      <c r="J14" s="7">
        <v>10</v>
      </c>
      <c r="K14" s="8">
        <v>10.7</v>
      </c>
      <c r="O14" s="2" t="s">
        <v>30</v>
      </c>
      <c r="P14" s="2">
        <v>3.342</v>
      </c>
      <c r="Q14" s="2">
        <f>CONVERT(P14,"um","mm")</f>
        <v>0.003342</v>
      </c>
      <c r="R14" s="2">
        <f t="shared" si="0"/>
        <v>8.225072551262986</v>
      </c>
      <c r="T14" s="2">
        <v>50</v>
      </c>
      <c r="U14" s="2">
        <v>7.5</v>
      </c>
      <c r="V14" s="2">
        <f>CONVERT(U14,"um","mm")</f>
        <v>0.0075</v>
      </c>
      <c r="W14" s="2">
        <f t="shared" si="2"/>
        <v>7.058893689053569</v>
      </c>
    </row>
    <row r="15" spans="1:23" ht="8.25">
      <c r="A15" s="11">
        <v>1.95</v>
      </c>
      <c r="B15" s="12">
        <v>900</v>
      </c>
      <c r="C15" s="7">
        <v>17.9</v>
      </c>
      <c r="D15" s="7">
        <v>82.1</v>
      </c>
      <c r="E15" s="7">
        <v>15</v>
      </c>
      <c r="F15" s="7"/>
      <c r="G15" s="7">
        <f>CONVERT(A15,"um","mm")</f>
        <v>0.00195</v>
      </c>
      <c r="H15" s="7">
        <f t="shared" si="1"/>
        <v>9.002310160687202</v>
      </c>
      <c r="I15" s="7">
        <v>82.1</v>
      </c>
      <c r="J15" s="7">
        <v>9</v>
      </c>
      <c r="K15" s="8">
        <v>15</v>
      </c>
      <c r="O15" s="2" t="s">
        <v>13</v>
      </c>
      <c r="P15" s="2">
        <v>2.34</v>
      </c>
      <c r="Q15" s="2">
        <f>CONVERT(P15,"um","mm")</f>
        <v>0.00234</v>
      </c>
      <c r="R15" s="2">
        <f t="shared" si="0"/>
        <v>8.739275754853407</v>
      </c>
      <c r="T15" s="2">
        <v>75</v>
      </c>
      <c r="U15" s="2">
        <v>19.55</v>
      </c>
      <c r="V15" s="2">
        <f>CONVERT(U15,"um","mm")</f>
        <v>0.01955</v>
      </c>
      <c r="W15" s="2">
        <f t="shared" si="2"/>
        <v>5.6766875822420975</v>
      </c>
    </row>
    <row r="16" spans="1:23" ht="8.25">
      <c r="A16" s="11">
        <v>3.9</v>
      </c>
      <c r="B16" s="12">
        <v>800</v>
      </c>
      <c r="C16" s="7">
        <v>32.9</v>
      </c>
      <c r="D16" s="7">
        <v>67.1</v>
      </c>
      <c r="E16" s="7">
        <v>18.1</v>
      </c>
      <c r="F16" s="7"/>
      <c r="G16" s="7">
        <f>CONVERT(A16,"um","mm")</f>
        <v>0.0039</v>
      </c>
      <c r="H16" s="7">
        <f t="shared" si="1"/>
        <v>8.002310160687202</v>
      </c>
      <c r="I16" s="7">
        <v>67.1</v>
      </c>
      <c r="J16" s="7">
        <v>8</v>
      </c>
      <c r="K16" s="8">
        <v>18.1</v>
      </c>
      <c r="O16" s="2" t="s">
        <v>14</v>
      </c>
      <c r="P16" s="2">
        <v>16.4</v>
      </c>
      <c r="Q16" s="2">
        <f>CONVERT(P16,"um","mm")</f>
        <v>0.0164</v>
      </c>
      <c r="R16" s="2">
        <f t="shared" si="0"/>
        <v>5.930160374931366</v>
      </c>
      <c r="T16" s="2">
        <v>84</v>
      </c>
      <c r="U16" s="2">
        <v>28.51</v>
      </c>
      <c r="V16" s="2">
        <f>CONVERT(U16,"um","mm")</f>
        <v>0.02851</v>
      </c>
      <c r="W16" s="2">
        <f t="shared" si="2"/>
        <v>5.132388150498859</v>
      </c>
    </row>
    <row r="17" spans="1:23" ht="8.25">
      <c r="A17" s="11">
        <v>7.8</v>
      </c>
      <c r="B17" s="12">
        <v>700</v>
      </c>
      <c r="C17" s="7">
        <v>51</v>
      </c>
      <c r="D17" s="7">
        <v>49</v>
      </c>
      <c r="E17" s="7">
        <v>18</v>
      </c>
      <c r="F17" s="7"/>
      <c r="G17" s="7">
        <f>CONVERT(A17,"um","mm")</f>
        <v>0.0078</v>
      </c>
      <c r="H17" s="7">
        <f t="shared" si="1"/>
        <v>7.002310160687201</v>
      </c>
      <c r="I17" s="7">
        <v>49</v>
      </c>
      <c r="J17" s="7">
        <v>7</v>
      </c>
      <c r="K17" s="8">
        <v>18</v>
      </c>
      <c r="O17" s="2" t="s">
        <v>15</v>
      </c>
      <c r="P17" s="2">
        <v>30.1</v>
      </c>
      <c r="T17" s="2">
        <v>90</v>
      </c>
      <c r="U17" s="2">
        <v>38.97</v>
      </c>
      <c r="V17" s="2">
        <f>CONVERT(U17,"um","mm")</f>
        <v>0.03897</v>
      </c>
      <c r="W17" s="2">
        <f t="shared" si="2"/>
        <v>4.681492258267775</v>
      </c>
    </row>
    <row r="18" spans="1:23" ht="8.25">
      <c r="A18" s="11">
        <v>15.6</v>
      </c>
      <c r="B18" s="12">
        <v>600</v>
      </c>
      <c r="C18" s="7">
        <v>69</v>
      </c>
      <c r="D18" s="7">
        <v>31</v>
      </c>
      <c r="E18" s="7">
        <v>16.9</v>
      </c>
      <c r="F18" s="7"/>
      <c r="G18" s="7">
        <f>CONVERT(A18,"um","mm")</f>
        <v>0.0156</v>
      </c>
      <c r="H18" s="7">
        <f t="shared" si="1"/>
        <v>6.002310160687201</v>
      </c>
      <c r="I18" s="7">
        <v>31</v>
      </c>
      <c r="J18" s="7">
        <v>6</v>
      </c>
      <c r="K18" s="8">
        <v>16.9</v>
      </c>
      <c r="O18" s="2" t="s">
        <v>16</v>
      </c>
      <c r="P18" s="2">
        <v>905.9</v>
      </c>
      <c r="T18" s="2">
        <v>95</v>
      </c>
      <c r="U18" s="2">
        <v>61.5</v>
      </c>
      <c r="V18" s="2">
        <f>CONVERT(U18,"um","mm")</f>
        <v>0.0615</v>
      </c>
      <c r="W18" s="2">
        <f t="shared" si="2"/>
        <v>4.023269779322847</v>
      </c>
    </row>
    <row r="19" spans="1:16" ht="8.25">
      <c r="A19" s="11">
        <v>31.2</v>
      </c>
      <c r="B19" s="12">
        <v>500</v>
      </c>
      <c r="C19" s="7">
        <v>85.9</v>
      </c>
      <c r="D19" s="7">
        <v>14.1</v>
      </c>
      <c r="E19" s="7">
        <v>3.33</v>
      </c>
      <c r="F19" s="7"/>
      <c r="G19" s="7">
        <f>CONVERT(A19,"um","mm")</f>
        <v>0.0312</v>
      </c>
      <c r="H19" s="7">
        <f t="shared" si="1"/>
        <v>5.002310160687201</v>
      </c>
      <c r="I19" s="7">
        <v>14.1</v>
      </c>
      <c r="J19" s="7">
        <v>5</v>
      </c>
      <c r="K19" s="8">
        <f>SUM(E19+E20+E21+E22)</f>
        <v>9.219999999999999</v>
      </c>
      <c r="O19" s="2" t="s">
        <v>17</v>
      </c>
      <c r="P19" s="2">
        <v>171.5</v>
      </c>
    </row>
    <row r="20" spans="1:31" ht="8.25">
      <c r="A20" s="11">
        <v>37.2</v>
      </c>
      <c r="B20" s="12">
        <v>400</v>
      </c>
      <c r="C20" s="7">
        <v>89.2</v>
      </c>
      <c r="D20" s="7">
        <v>10.8</v>
      </c>
      <c r="E20" s="7">
        <v>2.69</v>
      </c>
      <c r="F20" s="7"/>
      <c r="G20" s="7">
        <f>CONVERT(A20,"um","mm")</f>
        <v>0.0372</v>
      </c>
      <c r="H20" s="7">
        <f t="shared" si="1"/>
        <v>4.748553568441418</v>
      </c>
      <c r="I20" s="7">
        <v>10.8</v>
      </c>
      <c r="J20" s="7">
        <v>4</v>
      </c>
      <c r="K20" s="8">
        <f>SUM(E23+E24+E25+E26)</f>
        <v>2.62</v>
      </c>
      <c r="O20" s="2" t="s">
        <v>31</v>
      </c>
      <c r="P20" s="2">
        <v>4.103</v>
      </c>
      <c r="U20" s="2">
        <v>5</v>
      </c>
      <c r="V20" s="2">
        <v>10</v>
      </c>
      <c r="W20" s="2">
        <v>16</v>
      </c>
      <c r="X20" s="2">
        <v>25</v>
      </c>
      <c r="Y20" s="2">
        <v>50</v>
      </c>
      <c r="Z20" s="2">
        <v>75</v>
      </c>
      <c r="AA20" s="2">
        <v>84</v>
      </c>
      <c r="AB20" s="2">
        <v>90</v>
      </c>
      <c r="AC20" s="2">
        <v>95</v>
      </c>
      <c r="AD20" s="2" t="s">
        <v>45</v>
      </c>
      <c r="AE20" s="2" t="s">
        <v>46</v>
      </c>
    </row>
    <row r="21" spans="1:30" ht="8.25">
      <c r="A21" s="11">
        <v>44.2</v>
      </c>
      <c r="B21" s="12">
        <v>325</v>
      </c>
      <c r="C21" s="7">
        <v>91.9</v>
      </c>
      <c r="D21" s="7">
        <v>8.1</v>
      </c>
      <c r="E21" s="7">
        <v>1.97</v>
      </c>
      <c r="F21" s="7"/>
      <c r="G21" s="7">
        <f>CONVERT(A21,"um","mm")</f>
        <v>0.0442</v>
      </c>
      <c r="H21" s="7">
        <f t="shared" si="1"/>
        <v>4.499809820158018</v>
      </c>
      <c r="I21" s="7">
        <v>8.1</v>
      </c>
      <c r="J21" s="7">
        <v>3</v>
      </c>
      <c r="K21" s="8">
        <f>SUM(E27+E28+E29+E30)</f>
        <v>2.22</v>
      </c>
      <c r="O21" s="2" t="s">
        <v>32</v>
      </c>
      <c r="P21" s="2">
        <v>20.29</v>
      </c>
      <c r="U21" s="2">
        <v>0.000821</v>
      </c>
      <c r="V21" s="2">
        <v>0.001203</v>
      </c>
      <c r="W21" s="2">
        <v>0.001756</v>
      </c>
      <c r="X21" s="2">
        <v>0.0027879999999999997</v>
      </c>
      <c r="Y21" s="2">
        <v>0.0075</v>
      </c>
      <c r="Z21" s="2">
        <v>0.01955</v>
      </c>
      <c r="AA21" s="2">
        <v>0.02851</v>
      </c>
      <c r="AB21" s="2">
        <v>0.03897</v>
      </c>
      <c r="AC21" s="2">
        <v>0.0615</v>
      </c>
      <c r="AD21" s="2">
        <f>((W21+AA21)/2)</f>
        <v>0.015133</v>
      </c>
    </row>
    <row r="22" spans="1:31" ht="8.25">
      <c r="A22" s="11">
        <v>52.6</v>
      </c>
      <c r="B22" s="12">
        <v>270</v>
      </c>
      <c r="C22" s="7">
        <v>93.9</v>
      </c>
      <c r="D22" s="7">
        <v>6.13</v>
      </c>
      <c r="E22" s="7">
        <v>1.23</v>
      </c>
      <c r="F22" s="7"/>
      <c r="G22" s="7">
        <f>CONVERT(A22,"um","mm")</f>
        <v>0.0526</v>
      </c>
      <c r="H22" s="7">
        <f t="shared" si="1"/>
        <v>4.2487933902571475</v>
      </c>
      <c r="I22" s="7">
        <v>6.13</v>
      </c>
      <c r="J22" s="7">
        <v>2</v>
      </c>
      <c r="K22" s="8">
        <f>SUM(E31+E32+E33+E34)</f>
        <v>0.0678</v>
      </c>
      <c r="U22" s="2">
        <v>10.250330157546369</v>
      </c>
      <c r="V22" s="2">
        <v>9.699147642148098</v>
      </c>
      <c r="W22" s="2">
        <v>9.153491439788816</v>
      </c>
      <c r="X22" s="2">
        <v>8.486553723455751</v>
      </c>
      <c r="Y22" s="2">
        <v>7.058893689053569</v>
      </c>
      <c r="Z22" s="2">
        <v>5.6766875822420975</v>
      </c>
      <c r="AA22" s="2">
        <v>5.132388150498859</v>
      </c>
      <c r="AB22" s="2">
        <v>4.681492258267775</v>
      </c>
      <c r="AC22" s="2">
        <v>4.023269779322847</v>
      </c>
      <c r="AD22" s="2">
        <f>((W22+AA22)/2)</f>
        <v>7.142939795143837</v>
      </c>
      <c r="AE22" s="2">
        <f>((X22-AB22)/2)</f>
        <v>1.9025307325939882</v>
      </c>
    </row>
    <row r="23" spans="1:11" ht="8.25">
      <c r="A23" s="11">
        <v>62.5</v>
      </c>
      <c r="B23" s="12">
        <v>230</v>
      </c>
      <c r="C23" s="7">
        <v>95.1</v>
      </c>
      <c r="D23" s="7">
        <v>4.9</v>
      </c>
      <c r="E23" s="7">
        <v>0.79</v>
      </c>
      <c r="F23" s="7"/>
      <c r="G23" s="7">
        <f>CONVERT(A23,"um","mm")</f>
        <v>0.0625</v>
      </c>
      <c r="H23" s="7">
        <f t="shared" si="1"/>
        <v>4</v>
      </c>
      <c r="I23" s="7">
        <v>4.9</v>
      </c>
      <c r="J23" s="7">
        <v>1</v>
      </c>
      <c r="K23" s="8">
        <f>SUM(E35+E36+E37+E38)</f>
        <v>0</v>
      </c>
    </row>
    <row r="24" spans="1:17" ht="8.25">
      <c r="A24" s="11">
        <v>74</v>
      </c>
      <c r="B24" s="12">
        <v>200</v>
      </c>
      <c r="C24" s="7">
        <v>95.9</v>
      </c>
      <c r="D24" s="7">
        <v>4.11</v>
      </c>
      <c r="E24" s="7">
        <v>0.62</v>
      </c>
      <c r="F24" s="7"/>
      <c r="G24" s="7">
        <f>CONVERT(A24,"um","mm")</f>
        <v>0.074</v>
      </c>
      <c r="H24" s="7">
        <f t="shared" si="1"/>
        <v>3.7563309190331378</v>
      </c>
      <c r="I24" s="7">
        <v>4.11</v>
      </c>
      <c r="J24" s="7">
        <v>0</v>
      </c>
      <c r="K24" s="8">
        <f>SUM(E39+E40+E41+E42)</f>
        <v>0</v>
      </c>
      <c r="O24" s="2" t="s">
        <v>42</v>
      </c>
      <c r="P24" s="2" t="s">
        <v>43</v>
      </c>
      <c r="Q24" s="2" t="s">
        <v>44</v>
      </c>
    </row>
    <row r="25" spans="1:17" ht="8.25">
      <c r="A25" s="11">
        <v>88</v>
      </c>
      <c r="B25" s="12">
        <v>170</v>
      </c>
      <c r="C25" s="7">
        <v>96.5</v>
      </c>
      <c r="D25" s="7">
        <v>3.49</v>
      </c>
      <c r="E25" s="7">
        <v>0.6</v>
      </c>
      <c r="F25" s="7"/>
      <c r="G25" s="7">
        <f>CONVERT(A25,"um","mm")</f>
        <v>0.088</v>
      </c>
      <c r="H25" s="7">
        <f t="shared" si="1"/>
        <v>3.50635266602479</v>
      </c>
      <c r="I25" s="7">
        <v>3.49</v>
      </c>
      <c r="J25" s="7">
        <v>-1</v>
      </c>
      <c r="K25" s="8">
        <f>SUM(E43+E44)</f>
        <v>0</v>
      </c>
      <c r="O25" s="2">
        <f>SUM(K25+K24+K23+K22+K21+K20)</f>
        <v>4.9078</v>
      </c>
      <c r="P25" s="2">
        <f>SUM(K19+K18+K17+K16)</f>
        <v>62.22</v>
      </c>
      <c r="Q25" s="2">
        <f>SUM(K15+K14+K13+K12+K11+K10)</f>
        <v>32.88</v>
      </c>
    </row>
    <row r="26" spans="1:11" ht="8.25">
      <c r="A26" s="11">
        <v>105</v>
      </c>
      <c r="B26" s="12">
        <v>140</v>
      </c>
      <c r="C26" s="7">
        <v>97.1</v>
      </c>
      <c r="D26" s="7">
        <v>2.88</v>
      </c>
      <c r="E26" s="7">
        <v>0.61</v>
      </c>
      <c r="F26" s="7"/>
      <c r="G26" s="7">
        <f>CONVERT(A26,"um","mm")</f>
        <v>0.105</v>
      </c>
      <c r="H26" s="7">
        <f t="shared" si="1"/>
        <v>3.2515387669959646</v>
      </c>
      <c r="I26" s="7">
        <v>2.88</v>
      </c>
      <c r="J26" s="7"/>
      <c r="K26" s="8"/>
    </row>
    <row r="27" spans="1:11" ht="8.25">
      <c r="A27" s="11">
        <v>125</v>
      </c>
      <c r="B27" s="12">
        <v>120</v>
      </c>
      <c r="C27" s="7">
        <v>97.7</v>
      </c>
      <c r="D27" s="7">
        <v>2.27</v>
      </c>
      <c r="E27" s="7">
        <v>0.65</v>
      </c>
      <c r="F27" s="7"/>
      <c r="G27" s="7">
        <f>CONVERT(A27,"um","mm")</f>
        <v>0.125</v>
      </c>
      <c r="H27" s="7">
        <f t="shared" si="1"/>
        <v>3</v>
      </c>
      <c r="I27" s="7">
        <v>2.27</v>
      </c>
      <c r="J27" s="7"/>
      <c r="K27" s="8"/>
    </row>
    <row r="28" spans="1:11" ht="8.25">
      <c r="A28" s="11">
        <v>149</v>
      </c>
      <c r="B28" s="12">
        <v>100</v>
      </c>
      <c r="C28" s="7">
        <v>98.4</v>
      </c>
      <c r="D28" s="7">
        <v>1.63</v>
      </c>
      <c r="E28" s="7">
        <v>0.68</v>
      </c>
      <c r="F28" s="7"/>
      <c r="G28" s="7">
        <f>CONVERT(A28,"um","mm")</f>
        <v>0.149</v>
      </c>
      <c r="H28" s="7">
        <f t="shared" si="1"/>
        <v>2.746615764199926</v>
      </c>
      <c r="I28" s="7">
        <v>1.63</v>
      </c>
      <c r="J28" s="7"/>
      <c r="K28" s="8"/>
    </row>
    <row r="29" spans="1:11" ht="8.25">
      <c r="A29" s="11">
        <v>177</v>
      </c>
      <c r="B29" s="12">
        <v>80</v>
      </c>
      <c r="C29" s="7">
        <v>99.1</v>
      </c>
      <c r="D29" s="7">
        <v>0.95</v>
      </c>
      <c r="E29" s="7">
        <v>0.58</v>
      </c>
      <c r="F29" s="7"/>
      <c r="G29" s="7">
        <f>CONVERT(A29,"um","mm")</f>
        <v>0.177</v>
      </c>
      <c r="H29" s="7">
        <f t="shared" si="1"/>
        <v>2.49817873457909</v>
      </c>
      <c r="I29" s="7">
        <v>0.95</v>
      </c>
      <c r="J29" s="7"/>
      <c r="K29" s="8"/>
    </row>
    <row r="30" spans="1:11" ht="8.25">
      <c r="A30" s="11">
        <v>210</v>
      </c>
      <c r="B30" s="12">
        <v>70</v>
      </c>
      <c r="C30" s="7">
        <v>99.6</v>
      </c>
      <c r="D30" s="7">
        <v>0.37</v>
      </c>
      <c r="E30" s="7">
        <v>0.31</v>
      </c>
      <c r="F30" s="7"/>
      <c r="G30" s="7">
        <f>CONVERT(A30,"um","mm")</f>
        <v>0.21</v>
      </c>
      <c r="H30" s="7">
        <f t="shared" si="1"/>
        <v>2.2515387669959646</v>
      </c>
      <c r="I30" s="7">
        <v>0.37</v>
      </c>
      <c r="J30" s="7"/>
      <c r="K30" s="8"/>
    </row>
    <row r="31" spans="1:11" ht="8.25">
      <c r="A31" s="11">
        <v>250</v>
      </c>
      <c r="B31" s="12">
        <v>60</v>
      </c>
      <c r="C31" s="7">
        <v>99.9</v>
      </c>
      <c r="D31" s="7">
        <v>0.067</v>
      </c>
      <c r="E31" s="7">
        <v>0.065</v>
      </c>
      <c r="F31" s="7"/>
      <c r="G31" s="7">
        <f>CONVERT(A31,"um","mm")</f>
        <v>0.25</v>
      </c>
      <c r="H31" s="7">
        <f t="shared" si="1"/>
        <v>2</v>
      </c>
      <c r="I31" s="7">
        <v>0.067</v>
      </c>
      <c r="J31" s="7"/>
      <c r="K31" s="8"/>
    </row>
    <row r="32" spans="1:11" ht="8.25">
      <c r="A32" s="11">
        <v>297</v>
      </c>
      <c r="B32" s="12">
        <v>50</v>
      </c>
      <c r="C32" s="7">
        <v>99.997</v>
      </c>
      <c r="D32" s="7">
        <v>0.0028</v>
      </c>
      <c r="E32" s="7">
        <v>0.0028</v>
      </c>
      <c r="F32" s="7"/>
      <c r="G32" s="7">
        <f>CONVERT(A32,"um","mm")</f>
        <v>0.297</v>
      </c>
      <c r="H32" s="7">
        <f t="shared" si="1"/>
        <v>1.7514651638613215</v>
      </c>
      <c r="I32" s="7">
        <v>0.0028</v>
      </c>
      <c r="J32" s="7"/>
      <c r="K32" s="8"/>
    </row>
    <row r="33" spans="1:11" ht="8.25">
      <c r="A33" s="11">
        <v>354</v>
      </c>
      <c r="B33" s="12">
        <v>45</v>
      </c>
      <c r="C33" s="7">
        <v>100</v>
      </c>
      <c r="D33" s="7">
        <v>0</v>
      </c>
      <c r="E33" s="7">
        <v>0</v>
      </c>
      <c r="F33" s="7"/>
      <c r="G33" s="7">
        <f>CONVERT(A33,"um","mm")</f>
        <v>0.354</v>
      </c>
      <c r="H33" s="7">
        <f t="shared" si="1"/>
        <v>1.4981787345790896</v>
      </c>
      <c r="I33" s="7">
        <v>0</v>
      </c>
      <c r="J33" s="7"/>
      <c r="K33" s="8"/>
    </row>
    <row r="34" spans="1:11" ht="8.25">
      <c r="A34" s="11">
        <v>420</v>
      </c>
      <c r="B34" s="12">
        <v>40</v>
      </c>
      <c r="C34" s="7">
        <v>100</v>
      </c>
      <c r="D34" s="7">
        <v>0</v>
      </c>
      <c r="E34" s="7">
        <v>0</v>
      </c>
      <c r="F34" s="7"/>
      <c r="G34" s="7">
        <f>CONVERT(A34,"um","mm")</f>
        <v>0.42</v>
      </c>
      <c r="H34" s="7">
        <f t="shared" si="1"/>
        <v>1.2515387669959643</v>
      </c>
      <c r="I34" s="7">
        <v>0</v>
      </c>
      <c r="J34" s="7"/>
      <c r="K34" s="8"/>
    </row>
    <row r="35" spans="1:11" ht="8.25">
      <c r="A35" s="11">
        <v>500</v>
      </c>
      <c r="B35" s="12">
        <v>35</v>
      </c>
      <c r="C35" s="7">
        <v>100</v>
      </c>
      <c r="D35" s="7">
        <v>0</v>
      </c>
      <c r="E35" s="7">
        <v>0</v>
      </c>
      <c r="F35" s="7"/>
      <c r="G35" s="7">
        <f>CONVERT(A35,"um","mm")</f>
        <v>0.5</v>
      </c>
      <c r="H35" s="7">
        <f t="shared" si="1"/>
        <v>1</v>
      </c>
      <c r="I35" s="7">
        <v>0</v>
      </c>
      <c r="J35" s="7"/>
      <c r="K35" s="8"/>
    </row>
    <row r="36" spans="1:11" ht="8.25">
      <c r="A36" s="11">
        <v>590</v>
      </c>
      <c r="B36" s="12">
        <v>30</v>
      </c>
      <c r="C36" s="7">
        <v>100</v>
      </c>
      <c r="D36" s="7">
        <v>0</v>
      </c>
      <c r="E36" s="7">
        <v>0</v>
      </c>
      <c r="F36" s="7"/>
      <c r="G36" s="7">
        <f>CONVERT(A36,"um","mm")</f>
        <v>0.59</v>
      </c>
      <c r="H36" s="7">
        <f t="shared" si="1"/>
        <v>0.7612131404128836</v>
      </c>
      <c r="I36" s="7">
        <v>0</v>
      </c>
      <c r="J36" s="7"/>
      <c r="K36" s="8"/>
    </row>
    <row r="37" spans="1:11" ht="8.25">
      <c r="A37" s="11">
        <v>710</v>
      </c>
      <c r="B37" s="12">
        <v>25</v>
      </c>
      <c r="C37" s="7">
        <v>100</v>
      </c>
      <c r="D37" s="7">
        <v>0</v>
      </c>
      <c r="E37" s="7">
        <v>0</v>
      </c>
      <c r="F37" s="7"/>
      <c r="G37" s="7">
        <f>CONVERT(A37,"um","mm")</f>
        <v>0.71</v>
      </c>
      <c r="H37" s="7">
        <f t="shared" si="1"/>
        <v>0.49410907027004275</v>
      </c>
      <c r="I37" s="7">
        <v>0</v>
      </c>
      <c r="J37" s="7"/>
      <c r="K37" s="8"/>
    </row>
    <row r="38" spans="1:11" ht="8.25">
      <c r="A38" s="11">
        <v>840</v>
      </c>
      <c r="B38" s="12">
        <v>20</v>
      </c>
      <c r="C38" s="7">
        <v>100</v>
      </c>
      <c r="D38" s="7">
        <v>0</v>
      </c>
      <c r="E38" s="7">
        <v>0</v>
      </c>
      <c r="F38" s="7"/>
      <c r="G38" s="7">
        <f>CONVERT(A38,"um","mm")</f>
        <v>0.84</v>
      </c>
      <c r="H38" s="7">
        <f t="shared" si="1"/>
        <v>0.2515387669959645</v>
      </c>
      <c r="I38" s="7">
        <v>0</v>
      </c>
      <c r="J38" s="7"/>
      <c r="K38" s="8"/>
    </row>
    <row r="39" spans="1:11" ht="8.25">
      <c r="A39" s="11">
        <v>1000</v>
      </c>
      <c r="B39" s="12">
        <v>18</v>
      </c>
      <c r="C39" s="7">
        <v>100</v>
      </c>
      <c r="D39" s="7">
        <v>0</v>
      </c>
      <c r="E39" s="7">
        <v>0</v>
      </c>
      <c r="F39" s="7"/>
      <c r="G39" s="7">
        <f>CONVERT(A39,"um","mm")</f>
        <v>1</v>
      </c>
      <c r="H39" s="7">
        <f t="shared" si="1"/>
        <v>0</v>
      </c>
      <c r="I39" s="7">
        <v>0</v>
      </c>
      <c r="J39" s="7"/>
      <c r="K39" s="8"/>
    </row>
    <row r="40" spans="1:11" ht="8.25">
      <c r="A40" s="11">
        <v>1190</v>
      </c>
      <c r="B40" s="12">
        <v>16</v>
      </c>
      <c r="C40" s="7">
        <v>100</v>
      </c>
      <c r="D40" s="7">
        <v>0</v>
      </c>
      <c r="E40" s="7">
        <v>0</v>
      </c>
      <c r="F40" s="7"/>
      <c r="G40" s="7">
        <f>CONVERT(A40,"um","mm")</f>
        <v>1.19</v>
      </c>
      <c r="H40" s="7">
        <f t="shared" si="1"/>
        <v>-0.2509615735332188</v>
      </c>
      <c r="I40" s="7">
        <v>0</v>
      </c>
      <c r="J40" s="7"/>
      <c r="K40" s="8"/>
    </row>
    <row r="41" spans="1:11" ht="8.25">
      <c r="A41" s="11">
        <v>1410</v>
      </c>
      <c r="B41" s="12">
        <v>14</v>
      </c>
      <c r="C41" s="7">
        <v>100</v>
      </c>
      <c r="D41" s="7">
        <v>0</v>
      </c>
      <c r="E41" s="7">
        <v>0</v>
      </c>
      <c r="F41" s="7"/>
      <c r="G41" s="7">
        <f>CONVERT(A41,"um","mm")</f>
        <v>1.41</v>
      </c>
      <c r="H41" s="7">
        <f t="shared" si="1"/>
        <v>-0.4956951626240688</v>
      </c>
      <c r="I41" s="7">
        <v>0</v>
      </c>
      <c r="J41" s="7"/>
      <c r="K41" s="8"/>
    </row>
    <row r="42" spans="1:11" ht="8.25">
      <c r="A42" s="11">
        <v>1680</v>
      </c>
      <c r="B42" s="12">
        <v>12</v>
      </c>
      <c r="C42" s="7">
        <v>100</v>
      </c>
      <c r="D42" s="7">
        <v>0</v>
      </c>
      <c r="E42" s="7">
        <v>0</v>
      </c>
      <c r="F42" s="7"/>
      <c r="G42" s="7">
        <f>CONVERT(A42,"um","mm")</f>
        <v>1.68</v>
      </c>
      <c r="H42" s="7">
        <f t="shared" si="1"/>
        <v>-0.7484612330040356</v>
      </c>
      <c r="I42" s="7">
        <v>0</v>
      </c>
      <c r="J42" s="7"/>
      <c r="K42" s="8"/>
    </row>
    <row r="43" spans="1:11" ht="8.25">
      <c r="A43" s="11">
        <v>2000</v>
      </c>
      <c r="B43" s="12">
        <v>10</v>
      </c>
      <c r="C43" s="7">
        <v>100</v>
      </c>
      <c r="D43" s="7">
        <v>0</v>
      </c>
      <c r="E43" s="7">
        <v>0</v>
      </c>
      <c r="F43" s="7"/>
      <c r="G43" s="7">
        <f>CONVERT(A43,"um","mm")</f>
        <v>2</v>
      </c>
      <c r="H43" s="7">
        <f t="shared" si="1"/>
        <v>-1</v>
      </c>
      <c r="I43" s="7">
        <v>0</v>
      </c>
      <c r="J43" s="7"/>
      <c r="K43" s="8"/>
    </row>
    <row r="44" spans="1:11" ht="9" thickBot="1">
      <c r="A44" s="13"/>
      <c r="B44" s="14"/>
      <c r="C44" s="9">
        <v>100</v>
      </c>
      <c r="D44" s="9">
        <v>0</v>
      </c>
      <c r="E44" s="9"/>
      <c r="F44" s="9"/>
      <c r="G44" s="9">
        <f>CONVERT(A44,"um","mm")</f>
        <v>0</v>
      </c>
      <c r="H44" s="9" t="e">
        <f t="shared" si="1"/>
        <v>#NUM!</v>
      </c>
      <c r="I44" s="9"/>
      <c r="J44" s="9"/>
      <c r="K44" s="10"/>
    </row>
    <row r="45" ht="9" thickTop="1"/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J1">
      <selection activeCell="O25" sqref="O25:Q25"/>
    </sheetView>
  </sheetViews>
  <sheetFormatPr defaultColWidth="9.140625" defaultRowHeight="12.75"/>
  <cols>
    <col min="1" max="1" width="8.00390625" style="2" bestFit="1" customWidth="1"/>
    <col min="2" max="4" width="9.28125" style="2" bestFit="1" customWidth="1"/>
    <col min="5" max="5" width="10.57421875" style="2" bestFit="1" customWidth="1"/>
    <col min="6" max="6" width="0.85546875" style="2" customWidth="1"/>
    <col min="7" max="8" width="5.00390625" style="2" bestFit="1" customWidth="1"/>
    <col min="9" max="9" width="5.28125" style="2" bestFit="1" customWidth="1"/>
    <col min="10" max="10" width="4.57421875" style="2" bestFit="1" customWidth="1"/>
    <col min="11" max="11" width="6.28125" style="2" bestFit="1" customWidth="1"/>
    <col min="12" max="14" width="0.85546875" style="2" customWidth="1"/>
    <col min="15" max="15" width="11.57421875" style="2" bestFit="1" customWidth="1"/>
    <col min="16" max="16" width="6.28125" style="2" bestFit="1" customWidth="1"/>
    <col min="17" max="17" width="5.00390625" style="2" bestFit="1" customWidth="1"/>
    <col min="18" max="18" width="4.8515625" style="2" bestFit="1" customWidth="1"/>
    <col min="19" max="19" width="0.85546875" style="2" customWidth="1"/>
    <col min="20" max="20" width="4.8515625" style="2" bestFit="1" customWidth="1"/>
    <col min="21" max="21" width="5.57421875" style="2" bestFit="1" customWidth="1"/>
    <col min="22" max="22" width="5.00390625" style="2" bestFit="1" customWidth="1"/>
    <col min="23" max="23" width="4.8515625" style="2" bestFit="1" customWidth="1"/>
    <col min="24" max="25" width="4.7109375" style="2" bestFit="1" customWidth="1"/>
    <col min="26" max="26" width="4.57421875" style="2" bestFit="1" customWidth="1"/>
    <col min="27" max="28" width="4.8515625" style="2" bestFit="1" customWidth="1"/>
    <col min="29" max="29" width="4.7109375" style="2" bestFit="1" customWidth="1"/>
    <col min="30" max="30" width="7.00390625" style="2" bestFit="1" customWidth="1"/>
    <col min="31" max="31" width="11.140625" style="2" bestFit="1" customWidth="1"/>
    <col min="32" max="16384" width="9.140625" style="2" customWidth="1"/>
  </cols>
  <sheetData>
    <row r="1" spans="1:2" ht="8.25">
      <c r="A1" s="2" t="s">
        <v>0</v>
      </c>
      <c r="B1" s="2">
        <v>37362.475694444445</v>
      </c>
    </row>
    <row r="2" spans="1:5" ht="8.25">
      <c r="A2" s="2" t="s">
        <v>1</v>
      </c>
      <c r="B2" s="2" t="s">
        <v>98</v>
      </c>
      <c r="C2" s="2" t="s">
        <v>36</v>
      </c>
      <c r="D2" s="2" t="s">
        <v>37</v>
      </c>
      <c r="E2" s="2" t="s">
        <v>38</v>
      </c>
    </row>
    <row r="3" spans="1:6" ht="8.25">
      <c r="A3" s="2" t="s">
        <v>3</v>
      </c>
      <c r="B3" s="2" t="s">
        <v>99</v>
      </c>
      <c r="C3" s="2">
        <f>AVERAGE(E3:F3)</f>
        <v>10.958333333333334</v>
      </c>
      <c r="D3" s="2">
        <f>CONVERT(C3,"ft","m")</f>
        <v>3.3401</v>
      </c>
      <c r="E3" s="2">
        <f>CONVERT(VALUE(LEFT(B4,3)),"in","ft")</f>
        <v>10.833333333333334</v>
      </c>
      <c r="F3" s="2">
        <f>CONVERT(VALUE(RIGHT(B4,3)),"in","ft")</f>
        <v>11.083333333333334</v>
      </c>
    </row>
    <row r="4" spans="1:2" ht="8.25">
      <c r="A4" s="2" t="s">
        <v>5</v>
      </c>
      <c r="B4" s="2" t="s">
        <v>100</v>
      </c>
    </row>
    <row r="5" ht="8.25">
      <c r="A5" s="2" t="s">
        <v>7</v>
      </c>
    </row>
    <row r="6" ht="9" thickBot="1"/>
    <row r="7" spans="1:21" ht="9" thickTop="1">
      <c r="A7" s="3" t="s">
        <v>18</v>
      </c>
      <c r="B7" s="4" t="s">
        <v>26</v>
      </c>
      <c r="C7" s="4" t="s">
        <v>20</v>
      </c>
      <c r="D7" s="4" t="s">
        <v>21</v>
      </c>
      <c r="E7" s="4" t="s">
        <v>22</v>
      </c>
      <c r="F7" s="4"/>
      <c r="G7" s="4"/>
      <c r="H7" s="4"/>
      <c r="I7" s="4"/>
      <c r="J7" s="4"/>
      <c r="K7" s="5"/>
      <c r="T7" s="2" t="s">
        <v>24</v>
      </c>
      <c r="U7" s="2" t="s">
        <v>33</v>
      </c>
    </row>
    <row r="8" spans="1:23" ht="8.25">
      <c r="A8" s="6" t="s">
        <v>23</v>
      </c>
      <c r="B8" s="7"/>
      <c r="C8" s="7" t="s">
        <v>24</v>
      </c>
      <c r="D8" s="7" t="s">
        <v>24</v>
      </c>
      <c r="E8" s="7" t="s">
        <v>24</v>
      </c>
      <c r="F8" s="7"/>
      <c r="G8" s="7"/>
      <c r="H8" s="7"/>
      <c r="I8" s="7"/>
      <c r="J8" s="7"/>
      <c r="K8" s="8"/>
      <c r="Q8" s="2" t="s">
        <v>27</v>
      </c>
      <c r="R8" s="2" t="s">
        <v>28</v>
      </c>
      <c r="T8" s="2" t="s">
        <v>25</v>
      </c>
      <c r="U8" s="2" t="s">
        <v>34</v>
      </c>
      <c r="V8" s="2" t="s">
        <v>27</v>
      </c>
      <c r="W8" s="2" t="s">
        <v>28</v>
      </c>
    </row>
    <row r="9" spans="1:21" ht="8.25">
      <c r="A9" s="6"/>
      <c r="B9" s="7"/>
      <c r="C9" s="7" t="s">
        <v>25</v>
      </c>
      <c r="D9" s="7" t="s">
        <v>29</v>
      </c>
      <c r="E9" s="7" t="s">
        <v>25</v>
      </c>
      <c r="F9" s="7"/>
      <c r="G9" s="7" t="s">
        <v>27</v>
      </c>
      <c r="H9" s="7" t="s">
        <v>28</v>
      </c>
      <c r="I9" s="7" t="s">
        <v>39</v>
      </c>
      <c r="J9" s="7" t="s">
        <v>40</v>
      </c>
      <c r="K9" s="8" t="s">
        <v>41</v>
      </c>
      <c r="O9" s="2" t="s">
        <v>8</v>
      </c>
      <c r="P9" s="2">
        <v>0.375</v>
      </c>
      <c r="Q9" s="2">
        <f>CONVERT(P9,"um","mm")</f>
        <v>0.000375</v>
      </c>
      <c r="R9" s="2">
        <f>-LOG(Q9/1,2)</f>
        <v>11.380821783940931</v>
      </c>
      <c r="U9" s="2" t="s">
        <v>35</v>
      </c>
    </row>
    <row r="10" spans="1:23" ht="8.25">
      <c r="A10" s="11">
        <v>0</v>
      </c>
      <c r="B10" s="12">
        <v>1400</v>
      </c>
      <c r="C10" s="7">
        <v>0</v>
      </c>
      <c r="D10" s="7">
        <v>100</v>
      </c>
      <c r="E10" s="7">
        <v>0</v>
      </c>
      <c r="F10" s="7"/>
      <c r="G10" s="7">
        <f>CONVERT(A10,"um","mm")</f>
        <v>0</v>
      </c>
      <c r="H10" s="7" t="e">
        <f>-LOG(G10,2)</f>
        <v>#NUM!</v>
      </c>
      <c r="I10" s="7">
        <v>100</v>
      </c>
      <c r="J10" s="7"/>
      <c r="K10" s="8"/>
      <c r="O10" s="2" t="s">
        <v>9</v>
      </c>
      <c r="P10" s="2">
        <v>2000</v>
      </c>
      <c r="Q10" s="2">
        <f>CONVERT(P10,"um","mm")</f>
        <v>2</v>
      </c>
      <c r="R10" s="2">
        <f aca="true" t="shared" si="0" ref="R10:R16">-LOG(Q10/1,2)</f>
        <v>-1</v>
      </c>
      <c r="T10" s="2">
        <v>5</v>
      </c>
      <c r="U10" s="2">
        <v>0.684</v>
      </c>
      <c r="V10" s="2">
        <f>CONVERT(U10,"um","mm")</f>
        <v>0.000684</v>
      </c>
      <c r="W10" s="2">
        <f>-LOG(V10/1,2)</f>
        <v>10.513716054438277</v>
      </c>
    </row>
    <row r="11" spans="1:23" ht="8.25">
      <c r="A11" s="11">
        <v>0.12</v>
      </c>
      <c r="B11" s="12">
        <v>1300</v>
      </c>
      <c r="C11" s="7">
        <v>0</v>
      </c>
      <c r="D11" s="7">
        <v>100</v>
      </c>
      <c r="E11" s="7">
        <v>0</v>
      </c>
      <c r="F11" s="7"/>
      <c r="G11" s="7">
        <f>CONVERT(A11,"um","mm")</f>
        <v>0.00012</v>
      </c>
      <c r="H11" s="7">
        <f aca="true" t="shared" si="1" ref="H11:H44">-LOG(G11,2)</f>
        <v>13.024677973715656</v>
      </c>
      <c r="I11" s="7">
        <v>100</v>
      </c>
      <c r="J11" s="7">
        <v>13</v>
      </c>
      <c r="K11" s="8">
        <v>0</v>
      </c>
      <c r="O11" s="2" t="s">
        <v>10</v>
      </c>
      <c r="P11" s="2">
        <v>100</v>
      </c>
      <c r="Q11" s="2">
        <f>CONVERT(P11,"um","mm")</f>
        <v>0.1</v>
      </c>
      <c r="R11" s="2">
        <f t="shared" si="0"/>
        <v>3.321928094887362</v>
      </c>
      <c r="T11" s="2">
        <v>10</v>
      </c>
      <c r="U11" s="2">
        <v>0.917</v>
      </c>
      <c r="V11" s="2">
        <f>CONVERT(U11,"um","mm")</f>
        <v>0.000917</v>
      </c>
      <c r="W11" s="2">
        <f aca="true" t="shared" si="2" ref="W11:W18">-LOG(V11/1,2)</f>
        <v>10.09079064572912</v>
      </c>
    </row>
    <row r="12" spans="1:23" ht="8.25">
      <c r="A12" s="11">
        <v>0.24</v>
      </c>
      <c r="B12" s="12">
        <v>1200</v>
      </c>
      <c r="C12" s="7">
        <v>0</v>
      </c>
      <c r="D12" s="7">
        <v>100</v>
      </c>
      <c r="E12" s="7">
        <v>1.16</v>
      </c>
      <c r="F12" s="7"/>
      <c r="G12" s="7">
        <f>CONVERT(A12,"um","mm")</f>
        <v>0.00024</v>
      </c>
      <c r="H12" s="7">
        <f t="shared" si="1"/>
        <v>12.024677973715656</v>
      </c>
      <c r="I12" s="7">
        <v>100</v>
      </c>
      <c r="J12" s="7">
        <v>12</v>
      </c>
      <c r="K12" s="8">
        <v>1.16</v>
      </c>
      <c r="O12" s="2" t="s">
        <v>11</v>
      </c>
      <c r="P12" s="2">
        <v>12.1</v>
      </c>
      <c r="Q12" s="2">
        <f>CONVERT(P12,"um","mm")</f>
        <v>0.0121</v>
      </c>
      <c r="R12" s="2">
        <f t="shared" si="0"/>
        <v>6.368849142274855</v>
      </c>
      <c r="T12" s="2">
        <v>16</v>
      </c>
      <c r="U12" s="2">
        <v>1.231</v>
      </c>
      <c r="V12" s="2">
        <f>CONVERT(U12,"um","mm")</f>
        <v>0.001231</v>
      </c>
      <c r="W12" s="2">
        <f t="shared" si="2"/>
        <v>9.665953522839716</v>
      </c>
    </row>
    <row r="13" spans="1:23" ht="8.25">
      <c r="A13" s="11">
        <v>0.49</v>
      </c>
      <c r="B13" s="12">
        <v>1100</v>
      </c>
      <c r="C13" s="7">
        <v>1.16</v>
      </c>
      <c r="D13" s="7">
        <v>98.8</v>
      </c>
      <c r="E13" s="7">
        <v>10.1</v>
      </c>
      <c r="F13" s="7"/>
      <c r="G13" s="7">
        <f>CONVERT(A13,"um","mm")</f>
        <v>0.00049</v>
      </c>
      <c r="H13" s="7">
        <f t="shared" si="1"/>
        <v>10.994930630321603</v>
      </c>
      <c r="I13" s="7">
        <v>98.8</v>
      </c>
      <c r="J13" s="7">
        <v>11</v>
      </c>
      <c r="K13" s="8">
        <v>10.1</v>
      </c>
      <c r="O13" s="2" t="s">
        <v>12</v>
      </c>
      <c r="P13" s="2">
        <v>4.037</v>
      </c>
      <c r="Q13" s="2">
        <f>CONVERT(P13,"um","mm")</f>
        <v>0.004037</v>
      </c>
      <c r="R13" s="2">
        <f t="shared" si="0"/>
        <v>7.952500697843664</v>
      </c>
      <c r="T13" s="2">
        <v>25</v>
      </c>
      <c r="U13" s="2">
        <v>1.805</v>
      </c>
      <c r="V13" s="2">
        <f>CONVERT(U13,"um","mm")</f>
        <v>0.001805</v>
      </c>
      <c r="W13" s="2">
        <f t="shared" si="2"/>
        <v>9.11378544754964</v>
      </c>
    </row>
    <row r="14" spans="1:23" ht="8.25">
      <c r="A14" s="11">
        <v>0.98</v>
      </c>
      <c r="B14" s="12">
        <v>1000</v>
      </c>
      <c r="C14" s="7">
        <v>11.3</v>
      </c>
      <c r="D14" s="7">
        <v>88.7</v>
      </c>
      <c r="E14" s="7">
        <v>15.7</v>
      </c>
      <c r="F14" s="7"/>
      <c r="G14" s="7">
        <f>CONVERT(A14,"um","mm")</f>
        <v>0.00098</v>
      </c>
      <c r="H14" s="7">
        <f t="shared" si="1"/>
        <v>9.994930630321603</v>
      </c>
      <c r="I14" s="7">
        <v>88.7</v>
      </c>
      <c r="J14" s="7">
        <v>10</v>
      </c>
      <c r="K14" s="8">
        <v>15.7</v>
      </c>
      <c r="O14" s="2" t="s">
        <v>30</v>
      </c>
      <c r="P14" s="2">
        <v>2.374</v>
      </c>
      <c r="Q14" s="2">
        <f>CONVERT(P14,"um","mm")</f>
        <v>0.002374</v>
      </c>
      <c r="R14" s="2">
        <f t="shared" si="0"/>
        <v>8.718464349682268</v>
      </c>
      <c r="T14" s="2">
        <v>50</v>
      </c>
      <c r="U14" s="2">
        <v>4.037</v>
      </c>
      <c r="V14" s="2">
        <f>CONVERT(U14,"um","mm")</f>
        <v>0.004037</v>
      </c>
      <c r="W14" s="2">
        <f t="shared" si="2"/>
        <v>7.952500697843664</v>
      </c>
    </row>
    <row r="15" spans="1:23" ht="8.25">
      <c r="A15" s="11">
        <v>1.95</v>
      </c>
      <c r="B15" s="12">
        <v>900</v>
      </c>
      <c r="C15" s="7">
        <v>27</v>
      </c>
      <c r="D15" s="7">
        <v>73</v>
      </c>
      <c r="E15" s="7">
        <v>21.8</v>
      </c>
      <c r="F15" s="7"/>
      <c r="G15" s="7">
        <f>CONVERT(A15,"um","mm")</f>
        <v>0.00195</v>
      </c>
      <c r="H15" s="7">
        <f t="shared" si="1"/>
        <v>9.002310160687202</v>
      </c>
      <c r="I15" s="7">
        <v>73</v>
      </c>
      <c r="J15" s="7">
        <v>9</v>
      </c>
      <c r="K15" s="8">
        <v>21.8</v>
      </c>
      <c r="O15" s="2" t="s">
        <v>13</v>
      </c>
      <c r="P15" s="2">
        <v>2.998</v>
      </c>
      <c r="Q15" s="2">
        <f>CONVERT(P15,"um","mm")</f>
        <v>0.0029980000000000002</v>
      </c>
      <c r="R15" s="2">
        <f t="shared" si="0"/>
        <v>8.381783901376314</v>
      </c>
      <c r="T15" s="2">
        <v>75</v>
      </c>
      <c r="U15" s="2">
        <v>9.304</v>
      </c>
      <c r="V15" s="2">
        <f>CONVERT(U15,"um","mm")</f>
        <v>0.009304</v>
      </c>
      <c r="W15" s="2">
        <f t="shared" si="2"/>
        <v>6.747933187850956</v>
      </c>
    </row>
    <row r="16" spans="1:23" ht="8.25">
      <c r="A16" s="11">
        <v>3.9</v>
      </c>
      <c r="B16" s="12">
        <v>800</v>
      </c>
      <c r="C16" s="7">
        <v>48.8</v>
      </c>
      <c r="D16" s="7">
        <v>51.2</v>
      </c>
      <c r="E16" s="7">
        <v>22.1</v>
      </c>
      <c r="F16" s="7"/>
      <c r="G16" s="7">
        <f>CONVERT(A16,"um","mm")</f>
        <v>0.0039</v>
      </c>
      <c r="H16" s="7">
        <f t="shared" si="1"/>
        <v>8.002310160687202</v>
      </c>
      <c r="I16" s="7">
        <v>51.2</v>
      </c>
      <c r="J16" s="7">
        <v>8</v>
      </c>
      <c r="K16" s="8">
        <v>22.1</v>
      </c>
      <c r="O16" s="2" t="s">
        <v>14</v>
      </c>
      <c r="P16" s="2">
        <v>4.047</v>
      </c>
      <c r="Q16" s="2">
        <f>CONVERT(P16,"um","mm")</f>
        <v>0.004047</v>
      </c>
      <c r="R16" s="2">
        <f t="shared" si="0"/>
        <v>7.948931435654751</v>
      </c>
      <c r="T16" s="2">
        <v>84</v>
      </c>
      <c r="U16" s="2">
        <v>15.63</v>
      </c>
      <c r="V16" s="2">
        <f>CONVERT(U16,"um","mm")</f>
        <v>0.01563</v>
      </c>
      <c r="W16" s="2">
        <f t="shared" si="2"/>
        <v>5.999538411437148</v>
      </c>
    </row>
    <row r="17" spans="1:23" ht="8.25">
      <c r="A17" s="11">
        <v>7.8</v>
      </c>
      <c r="B17" s="12">
        <v>700</v>
      </c>
      <c r="C17" s="7">
        <v>70.9</v>
      </c>
      <c r="D17" s="7">
        <v>29.1</v>
      </c>
      <c r="E17" s="7">
        <v>13.1</v>
      </c>
      <c r="F17" s="7"/>
      <c r="G17" s="7">
        <f>CONVERT(A17,"um","mm")</f>
        <v>0.0078</v>
      </c>
      <c r="H17" s="7">
        <f t="shared" si="1"/>
        <v>7.002310160687201</v>
      </c>
      <c r="I17" s="7">
        <v>29.1</v>
      </c>
      <c r="J17" s="7">
        <v>7</v>
      </c>
      <c r="K17" s="8">
        <v>13.1</v>
      </c>
      <c r="O17" s="2" t="s">
        <v>15</v>
      </c>
      <c r="P17" s="2">
        <v>27.1</v>
      </c>
      <c r="T17" s="2">
        <v>90</v>
      </c>
      <c r="U17" s="2">
        <v>24.7</v>
      </c>
      <c r="V17" s="2">
        <f>CONVERT(U17,"um","mm")</f>
        <v>0.0247</v>
      </c>
      <c r="W17" s="2">
        <f t="shared" si="2"/>
        <v>5.339345147964772</v>
      </c>
    </row>
    <row r="18" spans="1:23" ht="8.25">
      <c r="A18" s="11">
        <v>15.6</v>
      </c>
      <c r="B18" s="12">
        <v>600</v>
      </c>
      <c r="C18" s="7">
        <v>84</v>
      </c>
      <c r="D18" s="7">
        <v>16</v>
      </c>
      <c r="E18" s="7">
        <v>8.05</v>
      </c>
      <c r="F18" s="7"/>
      <c r="G18" s="7">
        <f>CONVERT(A18,"um","mm")</f>
        <v>0.0156</v>
      </c>
      <c r="H18" s="7">
        <f t="shared" si="1"/>
        <v>6.002310160687201</v>
      </c>
      <c r="I18" s="7">
        <v>16</v>
      </c>
      <c r="J18" s="7">
        <v>6</v>
      </c>
      <c r="K18" s="8">
        <v>8.05</v>
      </c>
      <c r="O18" s="2" t="s">
        <v>16</v>
      </c>
      <c r="P18" s="2">
        <v>734.5</v>
      </c>
      <c r="T18" s="2">
        <v>95</v>
      </c>
      <c r="U18" s="2">
        <v>48.8</v>
      </c>
      <c r="V18" s="2">
        <f>CONVERT(U18,"um","mm")</f>
        <v>0.0488</v>
      </c>
      <c r="W18" s="2">
        <f t="shared" si="2"/>
        <v>4.356975041986563</v>
      </c>
    </row>
    <row r="19" spans="1:16" ht="8.25">
      <c r="A19" s="11">
        <v>31.2</v>
      </c>
      <c r="B19" s="12">
        <v>500</v>
      </c>
      <c r="C19" s="7">
        <v>92</v>
      </c>
      <c r="D19" s="7">
        <v>7.98</v>
      </c>
      <c r="E19" s="7">
        <v>1.29</v>
      </c>
      <c r="F19" s="7"/>
      <c r="G19" s="7">
        <f>CONVERT(A19,"um","mm")</f>
        <v>0.0312</v>
      </c>
      <c r="H19" s="7">
        <f t="shared" si="1"/>
        <v>5.002310160687201</v>
      </c>
      <c r="I19" s="7">
        <v>7.98</v>
      </c>
      <c r="J19" s="7">
        <v>5</v>
      </c>
      <c r="K19" s="8">
        <f>SUM(E19+E20+E21+E22)</f>
        <v>4.04</v>
      </c>
      <c r="O19" s="2" t="s">
        <v>17</v>
      </c>
      <c r="P19" s="2">
        <v>224</v>
      </c>
    </row>
    <row r="20" spans="1:31" ht="8.25">
      <c r="A20" s="11">
        <v>37.2</v>
      </c>
      <c r="B20" s="12">
        <v>400</v>
      </c>
      <c r="C20" s="7">
        <v>93.3</v>
      </c>
      <c r="D20" s="7">
        <v>6.69</v>
      </c>
      <c r="E20" s="7">
        <v>1.14</v>
      </c>
      <c r="F20" s="7"/>
      <c r="G20" s="7">
        <f>CONVERT(A20,"um","mm")</f>
        <v>0.0372</v>
      </c>
      <c r="H20" s="7">
        <f t="shared" si="1"/>
        <v>4.748553568441418</v>
      </c>
      <c r="I20" s="7">
        <v>6.69</v>
      </c>
      <c r="J20" s="7">
        <v>4</v>
      </c>
      <c r="K20" s="8">
        <f>SUM(E23+E24+E25+E26)</f>
        <v>2.12</v>
      </c>
      <c r="O20" s="2" t="s">
        <v>31</v>
      </c>
      <c r="P20" s="2">
        <v>4.85</v>
      </c>
      <c r="U20" s="2">
        <v>5</v>
      </c>
      <c r="V20" s="2">
        <v>10</v>
      </c>
      <c r="W20" s="2">
        <v>16</v>
      </c>
      <c r="X20" s="2">
        <v>25</v>
      </c>
      <c r="Y20" s="2">
        <v>50</v>
      </c>
      <c r="Z20" s="2">
        <v>75</v>
      </c>
      <c r="AA20" s="2">
        <v>84</v>
      </c>
      <c r="AB20" s="2">
        <v>90</v>
      </c>
      <c r="AC20" s="2">
        <v>95</v>
      </c>
      <c r="AD20" s="2" t="s">
        <v>45</v>
      </c>
      <c r="AE20" s="2" t="s">
        <v>46</v>
      </c>
    </row>
    <row r="21" spans="1:30" ht="8.25">
      <c r="A21" s="11">
        <v>44.2</v>
      </c>
      <c r="B21" s="12">
        <v>325</v>
      </c>
      <c r="C21" s="7">
        <v>94.4</v>
      </c>
      <c r="D21" s="7">
        <v>5.56</v>
      </c>
      <c r="E21" s="7">
        <v>0.94</v>
      </c>
      <c r="F21" s="7"/>
      <c r="G21" s="7">
        <f>CONVERT(A21,"um","mm")</f>
        <v>0.0442</v>
      </c>
      <c r="H21" s="7">
        <f t="shared" si="1"/>
        <v>4.499809820158018</v>
      </c>
      <c r="I21" s="7">
        <v>5.56</v>
      </c>
      <c r="J21" s="7">
        <v>3</v>
      </c>
      <c r="K21" s="8">
        <f>SUM(E27+E28+E29+E30)</f>
        <v>1.8</v>
      </c>
      <c r="O21" s="2" t="s">
        <v>32</v>
      </c>
      <c r="P21" s="2">
        <v>26.89</v>
      </c>
      <c r="U21" s="2">
        <v>0.000684</v>
      </c>
      <c r="V21" s="2">
        <v>0.000917</v>
      </c>
      <c r="W21" s="2">
        <v>0.001231</v>
      </c>
      <c r="X21" s="2">
        <v>0.001805</v>
      </c>
      <c r="Y21" s="2">
        <v>0.004037</v>
      </c>
      <c r="Z21" s="2">
        <v>0.009304</v>
      </c>
      <c r="AA21" s="2">
        <v>0.01563</v>
      </c>
      <c r="AB21" s="2">
        <v>0.0247</v>
      </c>
      <c r="AC21" s="2">
        <v>0.0488</v>
      </c>
      <c r="AD21" s="2">
        <f>((W21+AA21)/2)</f>
        <v>0.0084305</v>
      </c>
    </row>
    <row r="22" spans="1:31" ht="8.25">
      <c r="A22" s="11">
        <v>52.6</v>
      </c>
      <c r="B22" s="12">
        <v>270</v>
      </c>
      <c r="C22" s="7">
        <v>95.4</v>
      </c>
      <c r="D22" s="7">
        <v>4.62</v>
      </c>
      <c r="E22" s="7">
        <v>0.67</v>
      </c>
      <c r="F22" s="7"/>
      <c r="G22" s="7">
        <f>CONVERT(A22,"um","mm")</f>
        <v>0.0526</v>
      </c>
      <c r="H22" s="7">
        <f t="shared" si="1"/>
        <v>4.2487933902571475</v>
      </c>
      <c r="I22" s="7">
        <v>4.62</v>
      </c>
      <c r="J22" s="7">
        <v>2</v>
      </c>
      <c r="K22" s="8">
        <f>SUM(E31+E32+E33+E34)</f>
        <v>0.02944</v>
      </c>
      <c r="U22" s="2">
        <v>10.513716054438277</v>
      </c>
      <c r="V22" s="2">
        <v>10.09079064572912</v>
      </c>
      <c r="W22" s="2">
        <v>9.665953522839716</v>
      </c>
      <c r="X22" s="2">
        <v>9.11378544754964</v>
      </c>
      <c r="Y22" s="2">
        <v>7.952500697843664</v>
      </c>
      <c r="Z22" s="2">
        <v>6.747933187850956</v>
      </c>
      <c r="AA22" s="2">
        <v>5.999538411437148</v>
      </c>
      <c r="AB22" s="2">
        <v>5.339345147964772</v>
      </c>
      <c r="AC22" s="2">
        <v>4.356975041986563</v>
      </c>
      <c r="AD22" s="2">
        <f>((W22+AA22)/2)</f>
        <v>7.8327459671384325</v>
      </c>
      <c r="AE22" s="2">
        <f>((X22-AB22)/2)</f>
        <v>1.8872201497924341</v>
      </c>
    </row>
    <row r="23" spans="1:11" ht="8.25">
      <c r="A23" s="11">
        <v>62.5</v>
      </c>
      <c r="B23" s="12">
        <v>230</v>
      </c>
      <c r="C23" s="7">
        <v>96</v>
      </c>
      <c r="D23" s="7">
        <v>3.96</v>
      </c>
      <c r="E23" s="7">
        <v>0.51</v>
      </c>
      <c r="F23" s="7"/>
      <c r="G23" s="7">
        <f>CONVERT(A23,"um","mm")</f>
        <v>0.0625</v>
      </c>
      <c r="H23" s="7">
        <f t="shared" si="1"/>
        <v>4</v>
      </c>
      <c r="I23" s="7">
        <v>3.96</v>
      </c>
      <c r="J23" s="7">
        <v>1</v>
      </c>
      <c r="K23" s="8">
        <f>SUM(E35+E36+E37+E38)</f>
        <v>0</v>
      </c>
    </row>
    <row r="24" spans="1:17" ht="8.25">
      <c r="A24" s="11">
        <v>74</v>
      </c>
      <c r="B24" s="12">
        <v>200</v>
      </c>
      <c r="C24" s="7">
        <v>96.5</v>
      </c>
      <c r="D24" s="7">
        <v>3.45</v>
      </c>
      <c r="E24" s="7">
        <v>0.5</v>
      </c>
      <c r="F24" s="7"/>
      <c r="G24" s="7">
        <f>CONVERT(A24,"um","mm")</f>
        <v>0.074</v>
      </c>
      <c r="H24" s="7">
        <f t="shared" si="1"/>
        <v>3.7563309190331378</v>
      </c>
      <c r="I24" s="7">
        <v>3.45</v>
      </c>
      <c r="J24" s="7">
        <v>0</v>
      </c>
      <c r="K24" s="8">
        <f>SUM(E39+E40+E41+E42)</f>
        <v>0</v>
      </c>
      <c r="O24" s="2" t="s">
        <v>42</v>
      </c>
      <c r="P24" s="2" t="s">
        <v>43</v>
      </c>
      <c r="Q24" s="2" t="s">
        <v>44</v>
      </c>
    </row>
    <row r="25" spans="1:17" ht="8.25">
      <c r="A25" s="11">
        <v>88</v>
      </c>
      <c r="B25" s="12">
        <v>170</v>
      </c>
      <c r="C25" s="7">
        <v>97.1</v>
      </c>
      <c r="D25" s="7">
        <v>2.95</v>
      </c>
      <c r="E25" s="7">
        <v>0.56</v>
      </c>
      <c r="F25" s="7"/>
      <c r="G25" s="7">
        <f>CONVERT(A25,"um","mm")</f>
        <v>0.088</v>
      </c>
      <c r="H25" s="7">
        <f t="shared" si="1"/>
        <v>3.50635266602479</v>
      </c>
      <c r="I25" s="7">
        <v>2.95</v>
      </c>
      <c r="J25" s="7">
        <v>-1</v>
      </c>
      <c r="K25" s="8">
        <f>SUM(E43+E44)</f>
        <v>0</v>
      </c>
      <c r="O25" s="2">
        <f>SUM(K25+K24+K23+K22+K21+K20)</f>
        <v>3.94944</v>
      </c>
      <c r="P25" s="2">
        <f>SUM(K19+K18+K17+K16)</f>
        <v>47.29</v>
      </c>
      <c r="Q25" s="2">
        <f>SUM(K15+K14+K13+K12+K11+K10)</f>
        <v>48.76</v>
      </c>
    </row>
    <row r="26" spans="1:11" ht="8.25">
      <c r="A26" s="11">
        <v>105</v>
      </c>
      <c r="B26" s="12">
        <v>140</v>
      </c>
      <c r="C26" s="7">
        <v>97.6</v>
      </c>
      <c r="D26" s="7">
        <v>2.39</v>
      </c>
      <c r="E26" s="7">
        <v>0.55</v>
      </c>
      <c r="F26" s="7"/>
      <c r="G26" s="7">
        <f>CONVERT(A26,"um","mm")</f>
        <v>0.105</v>
      </c>
      <c r="H26" s="7">
        <f t="shared" si="1"/>
        <v>3.2515387669959646</v>
      </c>
      <c r="I26" s="7">
        <v>2.39</v>
      </c>
      <c r="J26" s="7"/>
      <c r="K26" s="8"/>
    </row>
    <row r="27" spans="1:11" ht="8.25">
      <c r="A27" s="11">
        <v>125</v>
      </c>
      <c r="B27" s="12">
        <v>120</v>
      </c>
      <c r="C27" s="7">
        <v>98.2</v>
      </c>
      <c r="D27" s="7">
        <v>1.84</v>
      </c>
      <c r="E27" s="7">
        <v>0.54</v>
      </c>
      <c r="F27" s="7"/>
      <c r="G27" s="7">
        <f>CONVERT(A27,"um","mm")</f>
        <v>0.125</v>
      </c>
      <c r="H27" s="7">
        <f t="shared" si="1"/>
        <v>3</v>
      </c>
      <c r="I27" s="7">
        <v>1.84</v>
      </c>
      <c r="J27" s="7"/>
      <c r="K27" s="8"/>
    </row>
    <row r="28" spans="1:11" ht="8.25">
      <c r="A28" s="11">
        <v>149</v>
      </c>
      <c r="B28" s="12">
        <v>100</v>
      </c>
      <c r="C28" s="7">
        <v>98.7</v>
      </c>
      <c r="D28" s="7">
        <v>1.29</v>
      </c>
      <c r="E28" s="7">
        <v>0.56</v>
      </c>
      <c r="F28" s="7"/>
      <c r="G28" s="7">
        <f>CONVERT(A28,"um","mm")</f>
        <v>0.149</v>
      </c>
      <c r="H28" s="7">
        <f t="shared" si="1"/>
        <v>2.746615764199926</v>
      </c>
      <c r="I28" s="7">
        <v>1.29</v>
      </c>
      <c r="J28" s="7"/>
      <c r="K28" s="8"/>
    </row>
    <row r="29" spans="1:11" ht="8.25">
      <c r="A29" s="11">
        <v>177</v>
      </c>
      <c r="B29" s="12">
        <v>80</v>
      </c>
      <c r="C29" s="7">
        <v>99.3</v>
      </c>
      <c r="D29" s="7">
        <v>0.73</v>
      </c>
      <c r="E29" s="7">
        <v>0.48</v>
      </c>
      <c r="F29" s="7"/>
      <c r="G29" s="7">
        <f>CONVERT(A29,"um","mm")</f>
        <v>0.177</v>
      </c>
      <c r="H29" s="7">
        <f t="shared" si="1"/>
        <v>2.49817873457909</v>
      </c>
      <c r="I29" s="7">
        <v>0.73</v>
      </c>
      <c r="J29" s="7"/>
      <c r="K29" s="8"/>
    </row>
    <row r="30" spans="1:11" ht="8.25">
      <c r="A30" s="11">
        <v>210</v>
      </c>
      <c r="B30" s="12">
        <v>70</v>
      </c>
      <c r="C30" s="7">
        <v>99.8</v>
      </c>
      <c r="D30" s="7">
        <v>0.25</v>
      </c>
      <c r="E30" s="7">
        <v>0.22</v>
      </c>
      <c r="F30" s="7"/>
      <c r="G30" s="7">
        <f>CONVERT(A30,"um","mm")</f>
        <v>0.21</v>
      </c>
      <c r="H30" s="7">
        <f t="shared" si="1"/>
        <v>2.2515387669959646</v>
      </c>
      <c r="I30" s="7">
        <v>0.25</v>
      </c>
      <c r="J30" s="7"/>
      <c r="K30" s="8"/>
    </row>
    <row r="31" spans="1:11" ht="8.25">
      <c r="A31" s="11">
        <v>250</v>
      </c>
      <c r="B31" s="12">
        <v>60</v>
      </c>
      <c r="C31" s="7">
        <v>99.97</v>
      </c>
      <c r="D31" s="7">
        <v>0.03</v>
      </c>
      <c r="E31" s="7">
        <v>0.029</v>
      </c>
      <c r="F31" s="7"/>
      <c r="G31" s="7">
        <f>CONVERT(A31,"um","mm")</f>
        <v>0.25</v>
      </c>
      <c r="H31" s="7">
        <f t="shared" si="1"/>
        <v>2</v>
      </c>
      <c r="I31" s="7">
        <v>0.03</v>
      </c>
      <c r="J31" s="7"/>
      <c r="K31" s="8"/>
    </row>
    <row r="32" spans="1:11" ht="8.25">
      <c r="A32" s="11">
        <v>297</v>
      </c>
      <c r="B32" s="12">
        <v>50</v>
      </c>
      <c r="C32" s="7">
        <v>100</v>
      </c>
      <c r="D32" s="7">
        <v>0.00044</v>
      </c>
      <c r="E32" s="7">
        <v>0.00044</v>
      </c>
      <c r="F32" s="7"/>
      <c r="G32" s="7">
        <f>CONVERT(A32,"um","mm")</f>
        <v>0.297</v>
      </c>
      <c r="H32" s="7">
        <f t="shared" si="1"/>
        <v>1.7514651638613215</v>
      </c>
      <c r="I32" s="7">
        <v>0.00044</v>
      </c>
      <c r="J32" s="7"/>
      <c r="K32" s="8"/>
    </row>
    <row r="33" spans="1:11" ht="8.25">
      <c r="A33" s="11">
        <v>354</v>
      </c>
      <c r="B33" s="12">
        <v>45</v>
      </c>
      <c r="C33" s="7">
        <v>100</v>
      </c>
      <c r="D33" s="7">
        <v>0</v>
      </c>
      <c r="E33" s="7">
        <v>0</v>
      </c>
      <c r="F33" s="7"/>
      <c r="G33" s="7">
        <f>CONVERT(A33,"um","mm")</f>
        <v>0.354</v>
      </c>
      <c r="H33" s="7">
        <f t="shared" si="1"/>
        <v>1.4981787345790896</v>
      </c>
      <c r="I33" s="7">
        <v>0</v>
      </c>
      <c r="J33" s="7"/>
      <c r="K33" s="8"/>
    </row>
    <row r="34" spans="1:11" ht="8.25">
      <c r="A34" s="11">
        <v>420</v>
      </c>
      <c r="B34" s="12">
        <v>40</v>
      </c>
      <c r="C34" s="7">
        <v>100</v>
      </c>
      <c r="D34" s="7">
        <v>0</v>
      </c>
      <c r="E34" s="7">
        <v>0</v>
      </c>
      <c r="F34" s="7"/>
      <c r="G34" s="7">
        <f>CONVERT(A34,"um","mm")</f>
        <v>0.42</v>
      </c>
      <c r="H34" s="7">
        <f t="shared" si="1"/>
        <v>1.2515387669959643</v>
      </c>
      <c r="I34" s="7">
        <v>0</v>
      </c>
      <c r="J34" s="7"/>
      <c r="K34" s="8"/>
    </row>
    <row r="35" spans="1:11" ht="8.25">
      <c r="A35" s="11">
        <v>500</v>
      </c>
      <c r="B35" s="12">
        <v>35</v>
      </c>
      <c r="C35" s="7">
        <v>100</v>
      </c>
      <c r="D35" s="7">
        <v>0</v>
      </c>
      <c r="E35" s="7">
        <v>0</v>
      </c>
      <c r="F35" s="7"/>
      <c r="G35" s="7">
        <f>CONVERT(A35,"um","mm")</f>
        <v>0.5</v>
      </c>
      <c r="H35" s="7">
        <f t="shared" si="1"/>
        <v>1</v>
      </c>
      <c r="I35" s="7">
        <v>0</v>
      </c>
      <c r="J35" s="7"/>
      <c r="K35" s="8"/>
    </row>
    <row r="36" spans="1:11" ht="8.25">
      <c r="A36" s="11">
        <v>590</v>
      </c>
      <c r="B36" s="12">
        <v>30</v>
      </c>
      <c r="C36" s="7">
        <v>100</v>
      </c>
      <c r="D36" s="7">
        <v>0</v>
      </c>
      <c r="E36" s="7">
        <v>0</v>
      </c>
      <c r="F36" s="7"/>
      <c r="G36" s="7">
        <f>CONVERT(A36,"um","mm")</f>
        <v>0.59</v>
      </c>
      <c r="H36" s="7">
        <f t="shared" si="1"/>
        <v>0.7612131404128836</v>
      </c>
      <c r="I36" s="7">
        <v>0</v>
      </c>
      <c r="J36" s="7"/>
      <c r="K36" s="8"/>
    </row>
    <row r="37" spans="1:11" ht="8.25">
      <c r="A37" s="11">
        <v>710</v>
      </c>
      <c r="B37" s="12">
        <v>25</v>
      </c>
      <c r="C37" s="7">
        <v>100</v>
      </c>
      <c r="D37" s="7">
        <v>0</v>
      </c>
      <c r="E37" s="7">
        <v>0</v>
      </c>
      <c r="F37" s="7"/>
      <c r="G37" s="7">
        <f>CONVERT(A37,"um","mm")</f>
        <v>0.71</v>
      </c>
      <c r="H37" s="7">
        <f t="shared" si="1"/>
        <v>0.49410907027004275</v>
      </c>
      <c r="I37" s="7">
        <v>0</v>
      </c>
      <c r="J37" s="7"/>
      <c r="K37" s="8"/>
    </row>
    <row r="38" spans="1:11" ht="8.25">
      <c r="A38" s="11">
        <v>840</v>
      </c>
      <c r="B38" s="12">
        <v>20</v>
      </c>
      <c r="C38" s="7">
        <v>100</v>
      </c>
      <c r="D38" s="7">
        <v>0</v>
      </c>
      <c r="E38" s="7">
        <v>0</v>
      </c>
      <c r="F38" s="7"/>
      <c r="G38" s="7">
        <f>CONVERT(A38,"um","mm")</f>
        <v>0.84</v>
      </c>
      <c r="H38" s="7">
        <f t="shared" si="1"/>
        <v>0.2515387669959645</v>
      </c>
      <c r="I38" s="7">
        <v>0</v>
      </c>
      <c r="J38" s="7"/>
      <c r="K38" s="8"/>
    </row>
    <row r="39" spans="1:11" ht="8.25">
      <c r="A39" s="11">
        <v>1000</v>
      </c>
      <c r="B39" s="12">
        <v>18</v>
      </c>
      <c r="C39" s="7">
        <v>100</v>
      </c>
      <c r="D39" s="7">
        <v>0</v>
      </c>
      <c r="E39" s="7">
        <v>0</v>
      </c>
      <c r="F39" s="7"/>
      <c r="G39" s="7">
        <f>CONVERT(A39,"um","mm")</f>
        <v>1</v>
      </c>
      <c r="H39" s="7">
        <f t="shared" si="1"/>
        <v>0</v>
      </c>
      <c r="I39" s="7">
        <v>0</v>
      </c>
      <c r="J39" s="7"/>
      <c r="K39" s="8"/>
    </row>
    <row r="40" spans="1:11" ht="8.25">
      <c r="A40" s="11">
        <v>1190</v>
      </c>
      <c r="B40" s="12">
        <v>16</v>
      </c>
      <c r="C40" s="7">
        <v>100</v>
      </c>
      <c r="D40" s="7">
        <v>0</v>
      </c>
      <c r="E40" s="7">
        <v>0</v>
      </c>
      <c r="F40" s="7"/>
      <c r="G40" s="7">
        <f>CONVERT(A40,"um","mm")</f>
        <v>1.19</v>
      </c>
      <c r="H40" s="7">
        <f t="shared" si="1"/>
        <v>-0.2509615735332188</v>
      </c>
      <c r="I40" s="7">
        <v>0</v>
      </c>
      <c r="J40" s="7"/>
      <c r="K40" s="8"/>
    </row>
    <row r="41" spans="1:11" ht="8.25">
      <c r="A41" s="11">
        <v>1410</v>
      </c>
      <c r="B41" s="12">
        <v>14</v>
      </c>
      <c r="C41" s="7">
        <v>100</v>
      </c>
      <c r="D41" s="7">
        <v>0</v>
      </c>
      <c r="E41" s="7">
        <v>0</v>
      </c>
      <c r="F41" s="7"/>
      <c r="G41" s="7">
        <f>CONVERT(A41,"um","mm")</f>
        <v>1.41</v>
      </c>
      <c r="H41" s="7">
        <f t="shared" si="1"/>
        <v>-0.4956951626240688</v>
      </c>
      <c r="I41" s="7">
        <v>0</v>
      </c>
      <c r="J41" s="7"/>
      <c r="K41" s="8"/>
    </row>
    <row r="42" spans="1:11" ht="8.25">
      <c r="A42" s="11">
        <v>1680</v>
      </c>
      <c r="B42" s="12">
        <v>12</v>
      </c>
      <c r="C42" s="7">
        <v>100</v>
      </c>
      <c r="D42" s="7">
        <v>0</v>
      </c>
      <c r="E42" s="7">
        <v>0</v>
      </c>
      <c r="F42" s="7"/>
      <c r="G42" s="7">
        <f>CONVERT(A42,"um","mm")</f>
        <v>1.68</v>
      </c>
      <c r="H42" s="7">
        <f t="shared" si="1"/>
        <v>-0.7484612330040356</v>
      </c>
      <c r="I42" s="7">
        <v>0</v>
      </c>
      <c r="J42" s="7"/>
      <c r="K42" s="8"/>
    </row>
    <row r="43" spans="1:11" ht="8.25">
      <c r="A43" s="11">
        <v>2000</v>
      </c>
      <c r="B43" s="12">
        <v>10</v>
      </c>
      <c r="C43" s="7">
        <v>100</v>
      </c>
      <c r="D43" s="7">
        <v>0</v>
      </c>
      <c r="E43" s="7">
        <v>0</v>
      </c>
      <c r="F43" s="7"/>
      <c r="G43" s="7">
        <f>CONVERT(A43,"um","mm")</f>
        <v>2</v>
      </c>
      <c r="H43" s="7">
        <f t="shared" si="1"/>
        <v>-1</v>
      </c>
      <c r="I43" s="7">
        <v>0</v>
      </c>
      <c r="J43" s="7"/>
      <c r="K43" s="8"/>
    </row>
    <row r="44" spans="1:11" ht="9" thickBot="1">
      <c r="A44" s="13"/>
      <c r="B44" s="14"/>
      <c r="C44" s="9">
        <v>100</v>
      </c>
      <c r="D44" s="9">
        <v>0</v>
      </c>
      <c r="E44" s="9"/>
      <c r="F44" s="9"/>
      <c r="G44" s="9">
        <f>CONVERT(A44,"um","mm")</f>
        <v>0</v>
      </c>
      <c r="H44" s="9" t="e">
        <f t="shared" si="1"/>
        <v>#NUM!</v>
      </c>
      <c r="I44" s="9"/>
      <c r="J44" s="9"/>
      <c r="K44" s="10"/>
    </row>
    <row r="45" ht="9" thickTop="1"/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J1">
      <selection activeCell="O25" sqref="O25:Q25"/>
    </sheetView>
  </sheetViews>
  <sheetFormatPr defaultColWidth="9.140625" defaultRowHeight="12.75"/>
  <cols>
    <col min="1" max="1" width="8.00390625" style="2" bestFit="1" customWidth="1"/>
    <col min="2" max="2" width="14.7109375" style="2" bestFit="1" customWidth="1"/>
    <col min="3" max="4" width="9.28125" style="2" bestFit="1" customWidth="1"/>
    <col min="5" max="5" width="10.57421875" style="2" bestFit="1" customWidth="1"/>
    <col min="6" max="6" width="0.85546875" style="2" customWidth="1"/>
    <col min="7" max="8" width="5.00390625" style="2" bestFit="1" customWidth="1"/>
    <col min="9" max="9" width="5.28125" style="2" bestFit="1" customWidth="1"/>
    <col min="10" max="10" width="4.57421875" style="2" bestFit="1" customWidth="1"/>
    <col min="11" max="11" width="6.28125" style="2" bestFit="1" customWidth="1"/>
    <col min="12" max="14" width="0.85546875" style="2" customWidth="1"/>
    <col min="15" max="15" width="11.57421875" style="2" bestFit="1" customWidth="1"/>
    <col min="16" max="16" width="6.28125" style="2" bestFit="1" customWidth="1"/>
    <col min="17" max="17" width="5.00390625" style="2" bestFit="1" customWidth="1"/>
    <col min="18" max="18" width="4.8515625" style="2" bestFit="1" customWidth="1"/>
    <col min="19" max="19" width="0.85546875" style="2" customWidth="1"/>
    <col min="20" max="20" width="4.8515625" style="2" bestFit="1" customWidth="1"/>
    <col min="21" max="21" width="5.57421875" style="2" bestFit="1" customWidth="1"/>
    <col min="22" max="22" width="5.00390625" style="2" bestFit="1" customWidth="1"/>
    <col min="23" max="23" width="4.8515625" style="2" bestFit="1" customWidth="1"/>
    <col min="24" max="25" width="4.7109375" style="2" bestFit="1" customWidth="1"/>
    <col min="26" max="26" width="4.57421875" style="2" bestFit="1" customWidth="1"/>
    <col min="27" max="28" width="4.8515625" style="2" bestFit="1" customWidth="1"/>
    <col min="29" max="29" width="4.7109375" style="2" bestFit="1" customWidth="1"/>
    <col min="30" max="30" width="7.00390625" style="2" bestFit="1" customWidth="1"/>
    <col min="31" max="31" width="11.140625" style="2" bestFit="1" customWidth="1"/>
    <col min="32" max="16384" width="9.140625" style="2" customWidth="1"/>
  </cols>
  <sheetData>
    <row r="1" spans="1:2" ht="8.25">
      <c r="A1" s="2" t="s">
        <v>0</v>
      </c>
      <c r="B1" s="2">
        <v>37267.461805555555</v>
      </c>
    </row>
    <row r="2" spans="1:5" ht="8.25">
      <c r="A2" s="2" t="s">
        <v>1</v>
      </c>
      <c r="B2" s="2" t="s">
        <v>95</v>
      </c>
      <c r="C2" s="2" t="s">
        <v>36</v>
      </c>
      <c r="D2" s="2" t="s">
        <v>37</v>
      </c>
      <c r="E2" s="2" t="s">
        <v>38</v>
      </c>
    </row>
    <row r="3" spans="1:6" ht="8.25">
      <c r="A3" s="2" t="s">
        <v>3</v>
      </c>
      <c r="B3" s="2" t="s">
        <v>96</v>
      </c>
      <c r="C3" s="2">
        <f>AVERAGE(E3:F3)</f>
        <v>10.541666666666666</v>
      </c>
      <c r="D3" s="2">
        <f>CONVERT(C3,"ft","m")</f>
        <v>3.2131</v>
      </c>
      <c r="E3" s="2">
        <f>CONVERT(VALUE(LEFT(B4,3)),"in","ft")</f>
        <v>10.416666666666666</v>
      </c>
      <c r="F3" s="2">
        <f>CONVERT(VALUE(RIGHT(B4,3)),"in","ft")</f>
        <v>10.666666666666666</v>
      </c>
    </row>
    <row r="4" spans="1:2" ht="8.25">
      <c r="A4" s="2" t="s">
        <v>5</v>
      </c>
      <c r="B4" s="2" t="s">
        <v>97</v>
      </c>
    </row>
    <row r="5" ht="8.25">
      <c r="A5" s="2" t="s">
        <v>7</v>
      </c>
    </row>
    <row r="6" ht="9" thickBot="1"/>
    <row r="7" spans="1:21" ht="9" thickTop="1">
      <c r="A7" s="3" t="s">
        <v>18</v>
      </c>
      <c r="B7" s="4" t="s">
        <v>26</v>
      </c>
      <c r="C7" s="4" t="s">
        <v>20</v>
      </c>
      <c r="D7" s="4" t="s">
        <v>21</v>
      </c>
      <c r="E7" s="4" t="s">
        <v>22</v>
      </c>
      <c r="F7" s="4"/>
      <c r="G7" s="4"/>
      <c r="H7" s="4"/>
      <c r="I7" s="4"/>
      <c r="J7" s="4"/>
      <c r="K7" s="5"/>
      <c r="T7" s="2" t="s">
        <v>24</v>
      </c>
      <c r="U7" s="2" t="s">
        <v>33</v>
      </c>
    </row>
    <row r="8" spans="1:23" ht="8.25">
      <c r="A8" s="6" t="s">
        <v>23</v>
      </c>
      <c r="B8" s="7"/>
      <c r="C8" s="7" t="s">
        <v>24</v>
      </c>
      <c r="D8" s="7" t="s">
        <v>24</v>
      </c>
      <c r="E8" s="7" t="s">
        <v>24</v>
      </c>
      <c r="F8" s="7"/>
      <c r="G8" s="7"/>
      <c r="H8" s="7"/>
      <c r="I8" s="7"/>
      <c r="J8" s="7"/>
      <c r="K8" s="8"/>
      <c r="Q8" s="2" t="s">
        <v>27</v>
      </c>
      <c r="R8" s="2" t="s">
        <v>28</v>
      </c>
      <c r="T8" s="2" t="s">
        <v>25</v>
      </c>
      <c r="U8" s="2" t="s">
        <v>34</v>
      </c>
      <c r="V8" s="2" t="s">
        <v>27</v>
      </c>
      <c r="W8" s="2" t="s">
        <v>28</v>
      </c>
    </row>
    <row r="9" spans="1:21" ht="8.25">
      <c r="A9" s="6"/>
      <c r="B9" s="7"/>
      <c r="C9" s="7" t="s">
        <v>25</v>
      </c>
      <c r="D9" s="7" t="s">
        <v>29</v>
      </c>
      <c r="E9" s="7" t="s">
        <v>25</v>
      </c>
      <c r="F9" s="7"/>
      <c r="G9" s="7" t="s">
        <v>27</v>
      </c>
      <c r="H9" s="7" t="s">
        <v>28</v>
      </c>
      <c r="I9" s="7" t="s">
        <v>39</v>
      </c>
      <c r="J9" s="7" t="s">
        <v>40</v>
      </c>
      <c r="K9" s="8" t="s">
        <v>41</v>
      </c>
      <c r="O9" s="2" t="s">
        <v>8</v>
      </c>
      <c r="P9" s="2">
        <v>0.375</v>
      </c>
      <c r="Q9" s="2">
        <f>CONVERT(P9,"um","mm")</f>
        <v>0.000375</v>
      </c>
      <c r="R9" s="2">
        <f>-LOG(Q9/1,2)</f>
        <v>11.380821783940931</v>
      </c>
      <c r="U9" s="2" t="s">
        <v>35</v>
      </c>
    </row>
    <row r="10" spans="1:23" ht="8.25">
      <c r="A10" s="11">
        <v>0</v>
      </c>
      <c r="B10" s="12">
        <v>1400</v>
      </c>
      <c r="C10" s="7">
        <v>0</v>
      </c>
      <c r="D10" s="7">
        <v>100</v>
      </c>
      <c r="E10" s="7">
        <v>0</v>
      </c>
      <c r="F10" s="7"/>
      <c r="G10" s="7">
        <f>CONVERT(A10,"um","mm")</f>
        <v>0</v>
      </c>
      <c r="H10" s="7" t="e">
        <f>-LOG(G10,2)</f>
        <v>#NUM!</v>
      </c>
      <c r="I10" s="7">
        <v>100</v>
      </c>
      <c r="J10" s="7"/>
      <c r="K10" s="8"/>
      <c r="O10" s="2" t="s">
        <v>9</v>
      </c>
      <c r="P10" s="2">
        <v>2000</v>
      </c>
      <c r="Q10" s="2">
        <f>CONVERT(P10,"um","mm")</f>
        <v>2</v>
      </c>
      <c r="R10" s="2">
        <f aca="true" t="shared" si="0" ref="R10:R16">-LOG(Q10/1,2)</f>
        <v>-1</v>
      </c>
      <c r="T10" s="2">
        <v>5</v>
      </c>
      <c r="U10" s="2">
        <v>0.707</v>
      </c>
      <c r="V10" s="2">
        <f>CONVERT(U10,"um","mm")</f>
        <v>0.000707</v>
      </c>
      <c r="W10" s="2">
        <f>-LOG(V10/1,2)</f>
        <v>10.466002164514776</v>
      </c>
    </row>
    <row r="11" spans="1:23" ht="8.25">
      <c r="A11" s="11">
        <v>0.12</v>
      </c>
      <c r="B11" s="12">
        <v>1300</v>
      </c>
      <c r="C11" s="7">
        <v>0</v>
      </c>
      <c r="D11" s="7">
        <v>100</v>
      </c>
      <c r="E11" s="7">
        <v>0</v>
      </c>
      <c r="F11" s="7"/>
      <c r="G11" s="7">
        <f>CONVERT(A11,"um","mm")</f>
        <v>0.00012</v>
      </c>
      <c r="H11" s="7">
        <f aca="true" t="shared" si="1" ref="H11:H44">-LOG(G11,2)</f>
        <v>13.024677973715656</v>
      </c>
      <c r="I11" s="7">
        <v>100</v>
      </c>
      <c r="J11" s="7">
        <v>13</v>
      </c>
      <c r="K11" s="8">
        <v>0</v>
      </c>
      <c r="O11" s="2" t="s">
        <v>10</v>
      </c>
      <c r="P11" s="2">
        <v>100</v>
      </c>
      <c r="Q11" s="2">
        <f>CONVERT(P11,"um","mm")</f>
        <v>0.1</v>
      </c>
      <c r="R11" s="2">
        <f t="shared" si="0"/>
        <v>3.321928094887362</v>
      </c>
      <c r="T11" s="2">
        <v>10</v>
      </c>
      <c r="U11" s="2">
        <v>0.963</v>
      </c>
      <c r="V11" s="2">
        <f>CONVERT(U11,"um","mm")</f>
        <v>0.000963</v>
      </c>
      <c r="W11" s="2">
        <f aca="true" t="shared" si="2" ref="W11:W18">-LOG(V11/1,2)</f>
        <v>10.020176581480715</v>
      </c>
    </row>
    <row r="12" spans="1:23" ht="8.25">
      <c r="A12" s="11">
        <v>0.24</v>
      </c>
      <c r="B12" s="12">
        <v>1200</v>
      </c>
      <c r="C12" s="7">
        <v>0</v>
      </c>
      <c r="D12" s="7">
        <v>100</v>
      </c>
      <c r="E12" s="7">
        <v>1.05</v>
      </c>
      <c r="F12" s="7"/>
      <c r="G12" s="7">
        <f>CONVERT(A12,"um","mm")</f>
        <v>0.00024</v>
      </c>
      <c r="H12" s="7">
        <f t="shared" si="1"/>
        <v>12.024677973715656</v>
      </c>
      <c r="I12" s="7">
        <v>100</v>
      </c>
      <c r="J12" s="7">
        <v>12</v>
      </c>
      <c r="K12" s="8">
        <v>1.05</v>
      </c>
      <c r="O12" s="2" t="s">
        <v>11</v>
      </c>
      <c r="P12" s="2">
        <v>9.081</v>
      </c>
      <c r="Q12" s="2">
        <f>CONVERT(P12,"um","mm")</f>
        <v>0.009081</v>
      </c>
      <c r="R12" s="2">
        <f t="shared" si="0"/>
        <v>6.782933108775505</v>
      </c>
      <c r="T12" s="2">
        <v>16</v>
      </c>
      <c r="U12" s="2">
        <v>1.313</v>
      </c>
      <c r="V12" s="2">
        <f>CONVERT(U12,"um","mm")</f>
        <v>0.001313</v>
      </c>
      <c r="W12" s="2">
        <f t="shared" si="2"/>
        <v>9.572917368431288</v>
      </c>
    </row>
    <row r="13" spans="1:23" ht="8.25">
      <c r="A13" s="11">
        <v>0.49</v>
      </c>
      <c r="B13" s="12">
        <v>1100</v>
      </c>
      <c r="C13" s="7">
        <v>1.05</v>
      </c>
      <c r="D13" s="7">
        <v>98.9</v>
      </c>
      <c r="E13" s="7">
        <v>9.26</v>
      </c>
      <c r="F13" s="7"/>
      <c r="G13" s="7">
        <f>CONVERT(A13,"um","mm")</f>
        <v>0.00049</v>
      </c>
      <c r="H13" s="7">
        <f t="shared" si="1"/>
        <v>10.994930630321603</v>
      </c>
      <c r="I13" s="7">
        <v>98.9</v>
      </c>
      <c r="J13" s="7">
        <v>11</v>
      </c>
      <c r="K13" s="8">
        <v>9.26</v>
      </c>
      <c r="O13" s="2" t="s">
        <v>12</v>
      </c>
      <c r="P13" s="2">
        <v>4.233</v>
      </c>
      <c r="Q13" s="2">
        <f>CONVERT(P13,"um","mm")</f>
        <v>0.004233</v>
      </c>
      <c r="R13" s="2">
        <f t="shared" si="0"/>
        <v>7.884103796005753</v>
      </c>
      <c r="T13" s="2">
        <v>25</v>
      </c>
      <c r="U13" s="2">
        <v>1.944</v>
      </c>
      <c r="V13" s="2">
        <f>CONVERT(U13,"um","mm")</f>
        <v>0.001944</v>
      </c>
      <c r="W13" s="2">
        <f t="shared" si="2"/>
        <v>9.006756065718394</v>
      </c>
    </row>
    <row r="14" spans="1:23" ht="8.25">
      <c r="A14" s="11">
        <v>0.98</v>
      </c>
      <c r="B14" s="12">
        <v>1000</v>
      </c>
      <c r="C14" s="7">
        <v>10.3</v>
      </c>
      <c r="D14" s="7">
        <v>89.7</v>
      </c>
      <c r="E14" s="7">
        <v>14.8</v>
      </c>
      <c r="F14" s="7"/>
      <c r="G14" s="7">
        <f>CONVERT(A14,"um","mm")</f>
        <v>0.00098</v>
      </c>
      <c r="H14" s="7">
        <f t="shared" si="1"/>
        <v>9.994930630321603</v>
      </c>
      <c r="I14" s="7">
        <v>89.7</v>
      </c>
      <c r="J14" s="7">
        <v>10</v>
      </c>
      <c r="K14" s="8">
        <v>14.8</v>
      </c>
      <c r="O14" s="2" t="s">
        <v>30</v>
      </c>
      <c r="P14" s="2">
        <v>2.46</v>
      </c>
      <c r="Q14" s="2">
        <f>CONVERT(P14,"um","mm")</f>
        <v>0.00246</v>
      </c>
      <c r="R14" s="2">
        <f t="shared" si="0"/>
        <v>8.667125969097572</v>
      </c>
      <c r="T14" s="2">
        <v>50</v>
      </c>
      <c r="U14" s="2">
        <v>4.233</v>
      </c>
      <c r="V14" s="2">
        <f>CONVERT(U14,"um","mm")</f>
        <v>0.004233</v>
      </c>
      <c r="W14" s="2">
        <f t="shared" si="2"/>
        <v>7.884103796005753</v>
      </c>
    </row>
    <row r="15" spans="1:23" ht="8.25">
      <c r="A15" s="11">
        <v>1.95</v>
      </c>
      <c r="B15" s="12">
        <v>900</v>
      </c>
      <c r="C15" s="7">
        <v>25.1</v>
      </c>
      <c r="D15" s="7">
        <v>74.9</v>
      </c>
      <c r="E15" s="7">
        <v>21.9</v>
      </c>
      <c r="F15" s="7"/>
      <c r="G15" s="7">
        <f>CONVERT(A15,"um","mm")</f>
        <v>0.00195</v>
      </c>
      <c r="H15" s="7">
        <f t="shared" si="1"/>
        <v>9.002310160687202</v>
      </c>
      <c r="I15" s="7">
        <v>74.9</v>
      </c>
      <c r="J15" s="7">
        <v>9</v>
      </c>
      <c r="K15" s="8">
        <v>21.9</v>
      </c>
      <c r="O15" s="2" t="s">
        <v>13</v>
      </c>
      <c r="P15" s="2">
        <v>2.146</v>
      </c>
      <c r="Q15" s="2">
        <f>CONVERT(P15,"um","mm")</f>
        <v>0.002146</v>
      </c>
      <c r="R15" s="2">
        <f t="shared" si="0"/>
        <v>8.864134208567654</v>
      </c>
      <c r="T15" s="2">
        <v>75</v>
      </c>
      <c r="U15" s="2">
        <v>8.63</v>
      </c>
      <c r="V15" s="2">
        <f>CONVERT(U15,"um","mm")</f>
        <v>0.008630000000000002</v>
      </c>
      <c r="W15" s="2">
        <f t="shared" si="2"/>
        <v>6.856423725257856</v>
      </c>
    </row>
    <row r="16" spans="1:23" ht="8.25">
      <c r="A16" s="11">
        <v>3.9</v>
      </c>
      <c r="B16" s="12">
        <v>800</v>
      </c>
      <c r="C16" s="7">
        <v>46.9</v>
      </c>
      <c r="D16" s="7">
        <v>53.1</v>
      </c>
      <c r="E16" s="7">
        <v>25</v>
      </c>
      <c r="F16" s="7"/>
      <c r="G16" s="7">
        <f>CONVERT(A16,"um","mm")</f>
        <v>0.0039</v>
      </c>
      <c r="H16" s="7">
        <f t="shared" si="1"/>
        <v>8.002310160687202</v>
      </c>
      <c r="I16" s="7">
        <v>53.1</v>
      </c>
      <c r="J16" s="7">
        <v>8</v>
      </c>
      <c r="K16" s="8">
        <v>25</v>
      </c>
      <c r="O16" s="2" t="s">
        <v>14</v>
      </c>
      <c r="P16" s="2">
        <v>4.877</v>
      </c>
      <c r="Q16" s="2">
        <f>CONVERT(P16,"um","mm")</f>
        <v>0.004877</v>
      </c>
      <c r="R16" s="2">
        <f t="shared" si="0"/>
        <v>7.679790312288307</v>
      </c>
      <c r="T16" s="2">
        <v>84</v>
      </c>
      <c r="U16" s="2">
        <v>12.5</v>
      </c>
      <c r="V16" s="2">
        <f>CONVERT(U16,"um","mm")</f>
        <v>0.0125</v>
      </c>
      <c r="W16" s="2">
        <f t="shared" si="2"/>
        <v>6.321928094887362</v>
      </c>
    </row>
    <row r="17" spans="1:23" ht="8.25">
      <c r="A17" s="11">
        <v>7.8</v>
      </c>
      <c r="B17" s="12">
        <v>700</v>
      </c>
      <c r="C17" s="7">
        <v>72</v>
      </c>
      <c r="D17" s="7">
        <v>28</v>
      </c>
      <c r="E17" s="7">
        <v>16.1</v>
      </c>
      <c r="F17" s="7"/>
      <c r="G17" s="7">
        <f>CONVERT(A17,"um","mm")</f>
        <v>0.0078</v>
      </c>
      <c r="H17" s="7">
        <f t="shared" si="1"/>
        <v>7.002310160687201</v>
      </c>
      <c r="I17" s="7">
        <v>28</v>
      </c>
      <c r="J17" s="7">
        <v>7</v>
      </c>
      <c r="K17" s="8">
        <v>16.1</v>
      </c>
      <c r="O17" s="2" t="s">
        <v>15</v>
      </c>
      <c r="P17" s="2">
        <v>18.33</v>
      </c>
      <c r="T17" s="2">
        <v>90</v>
      </c>
      <c r="U17" s="2">
        <v>17.73</v>
      </c>
      <c r="V17" s="2">
        <f>CONVERT(U17,"um","mm")</f>
        <v>0.01773</v>
      </c>
      <c r="W17" s="2">
        <f t="shared" si="2"/>
        <v>5.817663653538124</v>
      </c>
    </row>
    <row r="18" spans="1:23" ht="8.25">
      <c r="A18" s="11">
        <v>15.6</v>
      </c>
      <c r="B18" s="12">
        <v>600</v>
      </c>
      <c r="C18" s="7">
        <v>88</v>
      </c>
      <c r="D18" s="7">
        <v>12</v>
      </c>
      <c r="E18" s="7">
        <v>7.28</v>
      </c>
      <c r="F18" s="7"/>
      <c r="G18" s="7">
        <f>CONVERT(A18,"um","mm")</f>
        <v>0.0156</v>
      </c>
      <c r="H18" s="7">
        <f t="shared" si="1"/>
        <v>6.002310160687201</v>
      </c>
      <c r="I18" s="7">
        <v>12</v>
      </c>
      <c r="J18" s="7">
        <v>6</v>
      </c>
      <c r="K18" s="8">
        <v>7.28</v>
      </c>
      <c r="O18" s="2" t="s">
        <v>16</v>
      </c>
      <c r="P18" s="2">
        <v>335.8</v>
      </c>
      <c r="T18" s="2">
        <v>95</v>
      </c>
      <c r="U18" s="2">
        <v>29.41</v>
      </c>
      <c r="V18" s="2">
        <f>CONVERT(U18,"um","mm")</f>
        <v>0.02941</v>
      </c>
      <c r="W18" s="2">
        <f t="shared" si="2"/>
        <v>5.0875494055497485</v>
      </c>
    </row>
    <row r="19" spans="1:16" ht="8.25">
      <c r="A19" s="11">
        <v>31.2</v>
      </c>
      <c r="B19" s="12">
        <v>500</v>
      </c>
      <c r="C19" s="7">
        <v>95.3</v>
      </c>
      <c r="D19" s="7">
        <v>4.67</v>
      </c>
      <c r="E19" s="7">
        <v>0.87</v>
      </c>
      <c r="F19" s="7"/>
      <c r="G19" s="7">
        <f>CONVERT(A19,"um","mm")</f>
        <v>0.0312</v>
      </c>
      <c r="H19" s="7">
        <f t="shared" si="1"/>
        <v>5.002310160687201</v>
      </c>
      <c r="I19" s="7">
        <v>4.67</v>
      </c>
      <c r="J19" s="7">
        <v>5</v>
      </c>
      <c r="K19" s="8">
        <f>SUM(E19+E20+E21+E22)</f>
        <v>2.69</v>
      </c>
      <c r="O19" s="2" t="s">
        <v>17</v>
      </c>
      <c r="P19" s="2">
        <v>201.8</v>
      </c>
    </row>
    <row r="20" spans="1:31" ht="8.25">
      <c r="A20" s="11">
        <v>37.2</v>
      </c>
      <c r="B20" s="12">
        <v>400</v>
      </c>
      <c r="C20" s="7">
        <v>96.2</v>
      </c>
      <c r="D20" s="7">
        <v>3.8</v>
      </c>
      <c r="E20" s="7">
        <v>0.75</v>
      </c>
      <c r="F20" s="7"/>
      <c r="G20" s="7">
        <f>CONVERT(A20,"um","mm")</f>
        <v>0.0372</v>
      </c>
      <c r="H20" s="7">
        <f t="shared" si="1"/>
        <v>4.748553568441418</v>
      </c>
      <c r="I20" s="7">
        <v>3.8</v>
      </c>
      <c r="J20" s="7">
        <v>4</v>
      </c>
      <c r="K20" s="8">
        <f>SUM(E23+E24+E25+E26)</f>
        <v>1.0899999999999999</v>
      </c>
      <c r="O20" s="2" t="s">
        <v>31</v>
      </c>
      <c r="P20" s="2">
        <v>5.774</v>
      </c>
      <c r="U20" s="2">
        <v>5</v>
      </c>
      <c r="V20" s="2">
        <v>10</v>
      </c>
      <c r="W20" s="2">
        <v>16</v>
      </c>
      <c r="X20" s="2">
        <v>25</v>
      </c>
      <c r="Y20" s="2">
        <v>50</v>
      </c>
      <c r="Z20" s="2">
        <v>75</v>
      </c>
      <c r="AA20" s="2">
        <v>84</v>
      </c>
      <c r="AB20" s="2">
        <v>90</v>
      </c>
      <c r="AC20" s="2">
        <v>95</v>
      </c>
      <c r="AD20" s="2" t="s">
        <v>45</v>
      </c>
      <c r="AE20" s="2" t="s">
        <v>46</v>
      </c>
    </row>
    <row r="21" spans="1:30" ht="8.25">
      <c r="A21" s="11">
        <v>44.2</v>
      </c>
      <c r="B21" s="12">
        <v>325</v>
      </c>
      <c r="C21" s="7">
        <v>96.9</v>
      </c>
      <c r="D21" s="7">
        <v>3.05</v>
      </c>
      <c r="E21" s="7">
        <v>0.63</v>
      </c>
      <c r="F21" s="7"/>
      <c r="G21" s="7">
        <f>CONVERT(A21,"um","mm")</f>
        <v>0.0442</v>
      </c>
      <c r="H21" s="7">
        <f t="shared" si="1"/>
        <v>4.499809820158018</v>
      </c>
      <c r="I21" s="7">
        <v>3.05</v>
      </c>
      <c r="J21" s="7">
        <v>3</v>
      </c>
      <c r="K21" s="8">
        <f>SUM(E27+E28+E29+E30)</f>
        <v>0.885</v>
      </c>
      <c r="O21" s="2" t="s">
        <v>32</v>
      </c>
      <c r="P21" s="2">
        <v>39.69</v>
      </c>
      <c r="U21" s="2">
        <v>0.000707</v>
      </c>
      <c r="V21" s="2">
        <v>0.000963</v>
      </c>
      <c r="W21" s="2">
        <v>0.001313</v>
      </c>
      <c r="X21" s="2">
        <v>0.001944</v>
      </c>
      <c r="Y21" s="2">
        <v>0.004233</v>
      </c>
      <c r="Z21" s="2">
        <v>0.008630000000000002</v>
      </c>
      <c r="AA21" s="2">
        <v>0.0125</v>
      </c>
      <c r="AB21" s="2">
        <v>0.01773</v>
      </c>
      <c r="AC21" s="2">
        <v>0.02941</v>
      </c>
      <c r="AD21" s="2">
        <f>((W21+AA21)/2)</f>
        <v>0.0069065</v>
      </c>
    </row>
    <row r="22" spans="1:31" ht="8.25">
      <c r="A22" s="11">
        <v>52.6</v>
      </c>
      <c r="B22" s="12">
        <v>270</v>
      </c>
      <c r="C22" s="7">
        <v>97.6</v>
      </c>
      <c r="D22" s="7">
        <v>2.42</v>
      </c>
      <c r="E22" s="7">
        <v>0.44</v>
      </c>
      <c r="F22" s="7"/>
      <c r="G22" s="7">
        <f>CONVERT(A22,"um","mm")</f>
        <v>0.0526</v>
      </c>
      <c r="H22" s="7">
        <f t="shared" si="1"/>
        <v>4.2487933902571475</v>
      </c>
      <c r="I22" s="7">
        <v>2.42</v>
      </c>
      <c r="J22" s="7">
        <v>2</v>
      </c>
      <c r="K22" s="8">
        <f>SUM(E31+E32+E33+E34)</f>
        <v>4.7E-05</v>
      </c>
      <c r="U22" s="2">
        <v>10.466002164514776</v>
      </c>
      <c r="V22" s="2">
        <v>10.020176581480715</v>
      </c>
      <c r="W22" s="2">
        <v>9.572917368431288</v>
      </c>
      <c r="X22" s="2">
        <v>9.006756065718394</v>
      </c>
      <c r="Y22" s="2">
        <v>7.884103796005753</v>
      </c>
      <c r="Z22" s="2">
        <v>6.856423725257856</v>
      </c>
      <c r="AA22" s="2">
        <v>6.321928094887362</v>
      </c>
      <c r="AB22" s="2">
        <v>5.817663653538124</v>
      </c>
      <c r="AC22" s="2">
        <v>5.0875494055497485</v>
      </c>
      <c r="AD22" s="2">
        <f>((W22+AA22)/2)</f>
        <v>7.947422731659325</v>
      </c>
      <c r="AE22" s="2">
        <f>((X22-AB22)/2)</f>
        <v>1.594546206090135</v>
      </c>
    </row>
    <row r="23" spans="1:11" ht="8.25">
      <c r="A23" s="11">
        <v>62.5</v>
      </c>
      <c r="B23" s="12">
        <v>230</v>
      </c>
      <c r="C23" s="7">
        <v>98</v>
      </c>
      <c r="D23" s="7">
        <v>1.98</v>
      </c>
      <c r="E23" s="7">
        <v>0.28</v>
      </c>
      <c r="F23" s="7"/>
      <c r="G23" s="7">
        <f>CONVERT(A23,"um","mm")</f>
        <v>0.0625</v>
      </c>
      <c r="H23" s="7">
        <f t="shared" si="1"/>
        <v>4</v>
      </c>
      <c r="I23" s="7">
        <v>1.98</v>
      </c>
      <c r="J23" s="7">
        <v>1</v>
      </c>
      <c r="K23" s="8">
        <f>SUM(E35+E36+E37+E38)</f>
        <v>0</v>
      </c>
    </row>
    <row r="24" spans="1:17" ht="8.25">
      <c r="A24" s="11">
        <v>74</v>
      </c>
      <c r="B24" s="12">
        <v>200</v>
      </c>
      <c r="C24" s="7">
        <v>98.3</v>
      </c>
      <c r="D24" s="7">
        <v>1.69</v>
      </c>
      <c r="E24" s="7">
        <v>0.2</v>
      </c>
      <c r="F24" s="7"/>
      <c r="G24" s="7">
        <f>CONVERT(A24,"um","mm")</f>
        <v>0.074</v>
      </c>
      <c r="H24" s="7">
        <f t="shared" si="1"/>
        <v>3.7563309190331378</v>
      </c>
      <c r="I24" s="7">
        <v>1.69</v>
      </c>
      <c r="J24" s="7">
        <v>0</v>
      </c>
      <c r="K24" s="8">
        <f>SUM(E39+E40+E41+E42)</f>
        <v>0</v>
      </c>
      <c r="O24" s="2" t="s">
        <v>42</v>
      </c>
      <c r="P24" s="2" t="s">
        <v>43</v>
      </c>
      <c r="Q24" s="2" t="s">
        <v>44</v>
      </c>
    </row>
    <row r="25" spans="1:17" ht="8.25">
      <c r="A25" s="11">
        <v>88</v>
      </c>
      <c r="B25" s="12">
        <v>170</v>
      </c>
      <c r="C25" s="7">
        <v>98.5</v>
      </c>
      <c r="D25" s="7">
        <v>1.49</v>
      </c>
      <c r="E25" s="7">
        <v>0.24</v>
      </c>
      <c r="F25" s="7"/>
      <c r="G25" s="7">
        <f>CONVERT(A25,"um","mm")</f>
        <v>0.088</v>
      </c>
      <c r="H25" s="7">
        <f t="shared" si="1"/>
        <v>3.50635266602479</v>
      </c>
      <c r="I25" s="7">
        <v>1.49</v>
      </c>
      <c r="J25" s="7">
        <v>-1</v>
      </c>
      <c r="K25" s="8">
        <f>SUM(E43+E44)</f>
        <v>0</v>
      </c>
      <c r="O25" s="2">
        <f>SUM(K25+K24+K23+K22+K21+K20)</f>
        <v>1.975047</v>
      </c>
      <c r="P25" s="2">
        <f>SUM(K19+K18+K17+K16)</f>
        <v>51.07</v>
      </c>
      <c r="Q25" s="2">
        <f>SUM(K15+K14+K13+K12+K11+K10)</f>
        <v>47.01</v>
      </c>
    </row>
    <row r="26" spans="1:11" ht="8.25">
      <c r="A26" s="11">
        <v>105</v>
      </c>
      <c r="B26" s="12">
        <v>140</v>
      </c>
      <c r="C26" s="7">
        <v>98.7</v>
      </c>
      <c r="D26" s="7">
        <v>1.26</v>
      </c>
      <c r="E26" s="7">
        <v>0.37</v>
      </c>
      <c r="F26" s="7"/>
      <c r="G26" s="7">
        <f>CONVERT(A26,"um","mm")</f>
        <v>0.105</v>
      </c>
      <c r="H26" s="7">
        <f t="shared" si="1"/>
        <v>3.2515387669959646</v>
      </c>
      <c r="I26" s="7">
        <v>1.26</v>
      </c>
      <c r="J26" s="7"/>
      <c r="K26" s="8"/>
    </row>
    <row r="27" spans="1:11" ht="8.25">
      <c r="A27" s="11">
        <v>125</v>
      </c>
      <c r="B27" s="12">
        <v>120</v>
      </c>
      <c r="C27" s="7">
        <v>99.1</v>
      </c>
      <c r="D27" s="7">
        <v>0.89</v>
      </c>
      <c r="E27" s="7">
        <v>0.46</v>
      </c>
      <c r="F27" s="7"/>
      <c r="G27" s="7">
        <f>CONVERT(A27,"um","mm")</f>
        <v>0.125</v>
      </c>
      <c r="H27" s="7">
        <f t="shared" si="1"/>
        <v>3</v>
      </c>
      <c r="I27" s="7">
        <v>0.89</v>
      </c>
      <c r="J27" s="7"/>
      <c r="K27" s="8"/>
    </row>
    <row r="28" spans="1:11" ht="8.25">
      <c r="A28" s="11">
        <v>149</v>
      </c>
      <c r="B28" s="12">
        <v>100</v>
      </c>
      <c r="C28" s="7">
        <v>99.6</v>
      </c>
      <c r="D28" s="7">
        <v>0.42</v>
      </c>
      <c r="E28" s="7">
        <v>0.33</v>
      </c>
      <c r="F28" s="7"/>
      <c r="G28" s="7">
        <f>CONVERT(A28,"um","mm")</f>
        <v>0.149</v>
      </c>
      <c r="H28" s="7">
        <f t="shared" si="1"/>
        <v>2.746615764199926</v>
      </c>
      <c r="I28" s="7">
        <v>0.42</v>
      </c>
      <c r="J28" s="7"/>
      <c r="K28" s="8"/>
    </row>
    <row r="29" spans="1:11" ht="8.25">
      <c r="A29" s="11">
        <v>177</v>
      </c>
      <c r="B29" s="12">
        <v>80</v>
      </c>
      <c r="C29" s="7">
        <v>99.9</v>
      </c>
      <c r="D29" s="7">
        <v>0.095</v>
      </c>
      <c r="E29" s="7">
        <v>0.088</v>
      </c>
      <c r="F29" s="7"/>
      <c r="G29" s="7">
        <f>CONVERT(A29,"um","mm")</f>
        <v>0.177</v>
      </c>
      <c r="H29" s="7">
        <f t="shared" si="1"/>
        <v>2.49817873457909</v>
      </c>
      <c r="I29" s="7">
        <v>0.095</v>
      </c>
      <c r="J29" s="7"/>
      <c r="K29" s="8"/>
    </row>
    <row r="30" spans="1:11" ht="8.25">
      <c r="A30" s="11">
        <v>210</v>
      </c>
      <c r="B30" s="12">
        <v>70</v>
      </c>
      <c r="C30" s="7">
        <v>99.99</v>
      </c>
      <c r="D30" s="7">
        <v>0.007</v>
      </c>
      <c r="E30" s="7">
        <v>0.007</v>
      </c>
      <c r="F30" s="7"/>
      <c r="G30" s="7">
        <f>CONVERT(A30,"um","mm")</f>
        <v>0.21</v>
      </c>
      <c r="H30" s="7">
        <f t="shared" si="1"/>
        <v>2.2515387669959646</v>
      </c>
      <c r="I30" s="7">
        <v>0.007</v>
      </c>
      <c r="J30" s="7"/>
      <c r="K30" s="8"/>
    </row>
    <row r="31" spans="1:11" ht="8.25">
      <c r="A31" s="11">
        <v>250</v>
      </c>
      <c r="B31" s="12">
        <v>60</v>
      </c>
      <c r="C31" s="7">
        <v>100</v>
      </c>
      <c r="D31" s="7">
        <v>4.7E-05</v>
      </c>
      <c r="E31" s="7">
        <v>4.7E-05</v>
      </c>
      <c r="F31" s="7"/>
      <c r="G31" s="7">
        <f>CONVERT(A31,"um","mm")</f>
        <v>0.25</v>
      </c>
      <c r="H31" s="7">
        <f t="shared" si="1"/>
        <v>2</v>
      </c>
      <c r="I31" s="7">
        <v>4.7E-05</v>
      </c>
      <c r="J31" s="7"/>
      <c r="K31" s="8"/>
    </row>
    <row r="32" spans="1:11" ht="8.25">
      <c r="A32" s="11">
        <v>297</v>
      </c>
      <c r="B32" s="12">
        <v>50</v>
      </c>
      <c r="C32" s="7">
        <v>100</v>
      </c>
      <c r="D32" s="7">
        <v>0</v>
      </c>
      <c r="E32" s="7">
        <v>0</v>
      </c>
      <c r="F32" s="7"/>
      <c r="G32" s="7">
        <f>CONVERT(A32,"um","mm")</f>
        <v>0.297</v>
      </c>
      <c r="H32" s="7">
        <f t="shared" si="1"/>
        <v>1.7514651638613215</v>
      </c>
      <c r="I32" s="7">
        <v>0</v>
      </c>
      <c r="J32" s="7"/>
      <c r="K32" s="8"/>
    </row>
    <row r="33" spans="1:11" ht="8.25">
      <c r="A33" s="11">
        <v>354</v>
      </c>
      <c r="B33" s="12">
        <v>45</v>
      </c>
      <c r="C33" s="7">
        <v>100</v>
      </c>
      <c r="D33" s="7">
        <v>0</v>
      </c>
      <c r="E33" s="7">
        <v>0</v>
      </c>
      <c r="F33" s="7"/>
      <c r="G33" s="7">
        <f>CONVERT(A33,"um","mm")</f>
        <v>0.354</v>
      </c>
      <c r="H33" s="7">
        <f t="shared" si="1"/>
        <v>1.4981787345790896</v>
      </c>
      <c r="I33" s="7">
        <v>0</v>
      </c>
      <c r="J33" s="7"/>
      <c r="K33" s="8"/>
    </row>
    <row r="34" spans="1:11" ht="8.25">
      <c r="A34" s="11">
        <v>420</v>
      </c>
      <c r="B34" s="12">
        <v>40</v>
      </c>
      <c r="C34" s="7">
        <v>100</v>
      </c>
      <c r="D34" s="7">
        <v>0</v>
      </c>
      <c r="E34" s="7">
        <v>0</v>
      </c>
      <c r="F34" s="7"/>
      <c r="G34" s="7">
        <f>CONVERT(A34,"um","mm")</f>
        <v>0.42</v>
      </c>
      <c r="H34" s="7">
        <f t="shared" si="1"/>
        <v>1.2515387669959643</v>
      </c>
      <c r="I34" s="7">
        <v>0</v>
      </c>
      <c r="J34" s="7"/>
      <c r="K34" s="8"/>
    </row>
    <row r="35" spans="1:11" ht="8.25">
      <c r="A35" s="11">
        <v>500</v>
      </c>
      <c r="B35" s="12">
        <v>35</v>
      </c>
      <c r="C35" s="7">
        <v>100</v>
      </c>
      <c r="D35" s="7">
        <v>0</v>
      </c>
      <c r="E35" s="7">
        <v>0</v>
      </c>
      <c r="F35" s="7"/>
      <c r="G35" s="7">
        <f>CONVERT(A35,"um","mm")</f>
        <v>0.5</v>
      </c>
      <c r="H35" s="7">
        <f t="shared" si="1"/>
        <v>1</v>
      </c>
      <c r="I35" s="7">
        <v>0</v>
      </c>
      <c r="J35" s="7"/>
      <c r="K35" s="8"/>
    </row>
    <row r="36" spans="1:11" ht="8.25">
      <c r="A36" s="11">
        <v>590</v>
      </c>
      <c r="B36" s="12">
        <v>30</v>
      </c>
      <c r="C36" s="7">
        <v>100</v>
      </c>
      <c r="D36" s="7">
        <v>0</v>
      </c>
      <c r="E36" s="7">
        <v>0</v>
      </c>
      <c r="F36" s="7"/>
      <c r="G36" s="7">
        <f>CONVERT(A36,"um","mm")</f>
        <v>0.59</v>
      </c>
      <c r="H36" s="7">
        <f t="shared" si="1"/>
        <v>0.7612131404128836</v>
      </c>
      <c r="I36" s="7">
        <v>0</v>
      </c>
      <c r="J36" s="7"/>
      <c r="K36" s="8"/>
    </row>
    <row r="37" spans="1:11" ht="8.25">
      <c r="A37" s="11">
        <v>710</v>
      </c>
      <c r="B37" s="12">
        <v>25</v>
      </c>
      <c r="C37" s="7">
        <v>100</v>
      </c>
      <c r="D37" s="7">
        <v>0</v>
      </c>
      <c r="E37" s="7">
        <v>0</v>
      </c>
      <c r="F37" s="7"/>
      <c r="G37" s="7">
        <f>CONVERT(A37,"um","mm")</f>
        <v>0.71</v>
      </c>
      <c r="H37" s="7">
        <f t="shared" si="1"/>
        <v>0.49410907027004275</v>
      </c>
      <c r="I37" s="7">
        <v>0</v>
      </c>
      <c r="J37" s="7"/>
      <c r="K37" s="8"/>
    </row>
    <row r="38" spans="1:11" ht="8.25">
      <c r="A38" s="11">
        <v>840</v>
      </c>
      <c r="B38" s="12">
        <v>20</v>
      </c>
      <c r="C38" s="7">
        <v>100</v>
      </c>
      <c r="D38" s="7">
        <v>0</v>
      </c>
      <c r="E38" s="7">
        <v>0</v>
      </c>
      <c r="F38" s="7"/>
      <c r="G38" s="7">
        <f>CONVERT(A38,"um","mm")</f>
        <v>0.84</v>
      </c>
      <c r="H38" s="7">
        <f t="shared" si="1"/>
        <v>0.2515387669959645</v>
      </c>
      <c r="I38" s="7">
        <v>0</v>
      </c>
      <c r="J38" s="7"/>
      <c r="K38" s="8"/>
    </row>
    <row r="39" spans="1:11" ht="8.25">
      <c r="A39" s="11">
        <v>1000</v>
      </c>
      <c r="B39" s="12">
        <v>18</v>
      </c>
      <c r="C39" s="7">
        <v>100</v>
      </c>
      <c r="D39" s="7">
        <v>0</v>
      </c>
      <c r="E39" s="7">
        <v>0</v>
      </c>
      <c r="F39" s="7"/>
      <c r="G39" s="7">
        <f>CONVERT(A39,"um","mm")</f>
        <v>1</v>
      </c>
      <c r="H39" s="7">
        <f t="shared" si="1"/>
        <v>0</v>
      </c>
      <c r="I39" s="7">
        <v>0</v>
      </c>
      <c r="J39" s="7"/>
      <c r="K39" s="8"/>
    </row>
    <row r="40" spans="1:11" ht="8.25">
      <c r="A40" s="11">
        <v>1190</v>
      </c>
      <c r="B40" s="12">
        <v>16</v>
      </c>
      <c r="C40" s="7">
        <v>100</v>
      </c>
      <c r="D40" s="7">
        <v>0</v>
      </c>
      <c r="E40" s="7">
        <v>0</v>
      </c>
      <c r="F40" s="7"/>
      <c r="G40" s="7">
        <f>CONVERT(A40,"um","mm")</f>
        <v>1.19</v>
      </c>
      <c r="H40" s="7">
        <f t="shared" si="1"/>
        <v>-0.2509615735332188</v>
      </c>
      <c r="I40" s="7">
        <v>0</v>
      </c>
      <c r="J40" s="7"/>
      <c r="K40" s="8"/>
    </row>
    <row r="41" spans="1:11" ht="8.25">
      <c r="A41" s="11">
        <v>1410</v>
      </c>
      <c r="B41" s="12">
        <v>14</v>
      </c>
      <c r="C41" s="7">
        <v>100</v>
      </c>
      <c r="D41" s="7">
        <v>0</v>
      </c>
      <c r="E41" s="7">
        <v>0</v>
      </c>
      <c r="F41" s="7"/>
      <c r="G41" s="7">
        <f>CONVERT(A41,"um","mm")</f>
        <v>1.41</v>
      </c>
      <c r="H41" s="7">
        <f t="shared" si="1"/>
        <v>-0.4956951626240688</v>
      </c>
      <c r="I41" s="7">
        <v>0</v>
      </c>
      <c r="J41" s="7"/>
      <c r="K41" s="8"/>
    </row>
    <row r="42" spans="1:11" ht="8.25">
      <c r="A42" s="11">
        <v>1680</v>
      </c>
      <c r="B42" s="12">
        <v>12</v>
      </c>
      <c r="C42" s="7">
        <v>100</v>
      </c>
      <c r="D42" s="7">
        <v>0</v>
      </c>
      <c r="E42" s="7">
        <v>0</v>
      </c>
      <c r="F42" s="7"/>
      <c r="G42" s="7">
        <f>CONVERT(A42,"um","mm")</f>
        <v>1.68</v>
      </c>
      <c r="H42" s="7">
        <f t="shared" si="1"/>
        <v>-0.7484612330040356</v>
      </c>
      <c r="I42" s="7">
        <v>0</v>
      </c>
      <c r="J42" s="7"/>
      <c r="K42" s="8"/>
    </row>
    <row r="43" spans="1:11" ht="8.25">
      <c r="A43" s="11">
        <v>2000</v>
      </c>
      <c r="B43" s="12">
        <v>10</v>
      </c>
      <c r="C43" s="7">
        <v>100</v>
      </c>
      <c r="D43" s="7">
        <v>0</v>
      </c>
      <c r="E43" s="7">
        <v>0</v>
      </c>
      <c r="F43" s="7"/>
      <c r="G43" s="7">
        <f>CONVERT(A43,"um","mm")</f>
        <v>2</v>
      </c>
      <c r="H43" s="7">
        <f t="shared" si="1"/>
        <v>-1</v>
      </c>
      <c r="I43" s="7">
        <v>0</v>
      </c>
      <c r="J43" s="7"/>
      <c r="K43" s="8"/>
    </row>
    <row r="44" spans="1:11" ht="9" thickBot="1">
      <c r="A44" s="13"/>
      <c r="B44" s="14"/>
      <c r="C44" s="9">
        <v>100</v>
      </c>
      <c r="D44" s="9">
        <v>0</v>
      </c>
      <c r="E44" s="9"/>
      <c r="F44" s="9"/>
      <c r="G44" s="9">
        <f>CONVERT(A44,"um","mm")</f>
        <v>0</v>
      </c>
      <c r="H44" s="9" t="e">
        <f t="shared" si="1"/>
        <v>#NUM!</v>
      </c>
      <c r="I44" s="9"/>
      <c r="J44" s="9"/>
      <c r="K44" s="10"/>
    </row>
    <row r="45" ht="9" thickTop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J1">
      <selection activeCell="O25" sqref="O25:Q25"/>
    </sheetView>
  </sheetViews>
  <sheetFormatPr defaultColWidth="9.140625" defaultRowHeight="12.75"/>
  <cols>
    <col min="1" max="1" width="8.00390625" style="2" bestFit="1" customWidth="1"/>
    <col min="2" max="2" width="10.140625" style="2" bestFit="1" customWidth="1"/>
    <col min="3" max="4" width="9.28125" style="2" bestFit="1" customWidth="1"/>
    <col min="5" max="5" width="10.57421875" style="2" bestFit="1" customWidth="1"/>
    <col min="6" max="6" width="0.85546875" style="2" customWidth="1"/>
    <col min="7" max="8" width="5.00390625" style="2" bestFit="1" customWidth="1"/>
    <col min="9" max="9" width="5.28125" style="2" bestFit="1" customWidth="1"/>
    <col min="10" max="10" width="4.57421875" style="2" bestFit="1" customWidth="1"/>
    <col min="11" max="11" width="6.28125" style="2" bestFit="1" customWidth="1"/>
    <col min="12" max="14" width="0.85546875" style="2" customWidth="1"/>
    <col min="15" max="15" width="11.57421875" style="2" bestFit="1" customWidth="1"/>
    <col min="16" max="16" width="6.28125" style="2" bestFit="1" customWidth="1"/>
    <col min="17" max="17" width="5.00390625" style="2" bestFit="1" customWidth="1"/>
    <col min="18" max="18" width="4.8515625" style="2" bestFit="1" customWidth="1"/>
    <col min="19" max="19" width="0.85546875" style="2" customWidth="1"/>
    <col min="20" max="20" width="4.8515625" style="2" bestFit="1" customWidth="1"/>
    <col min="21" max="21" width="5.57421875" style="2" bestFit="1" customWidth="1"/>
    <col min="22" max="22" width="5.00390625" style="2" bestFit="1" customWidth="1"/>
    <col min="23" max="23" width="4.8515625" style="2" bestFit="1" customWidth="1"/>
    <col min="24" max="25" width="4.7109375" style="2" bestFit="1" customWidth="1"/>
    <col min="26" max="26" width="4.57421875" style="2" bestFit="1" customWidth="1"/>
    <col min="27" max="28" width="4.8515625" style="2" bestFit="1" customWidth="1"/>
    <col min="29" max="29" width="4.7109375" style="2" bestFit="1" customWidth="1"/>
    <col min="30" max="30" width="7.00390625" style="2" bestFit="1" customWidth="1"/>
    <col min="31" max="31" width="11.140625" style="2" bestFit="1" customWidth="1"/>
    <col min="32" max="16384" width="9.140625" style="2" customWidth="1"/>
  </cols>
  <sheetData>
    <row r="1" spans="1:2" ht="8.25">
      <c r="A1" s="2" t="s">
        <v>0</v>
      </c>
      <c r="B1" s="2">
        <v>37362.57708333333</v>
      </c>
    </row>
    <row r="2" spans="1:5" ht="8.25">
      <c r="A2" s="2" t="s">
        <v>1</v>
      </c>
      <c r="B2" s="2" t="s">
        <v>173</v>
      </c>
      <c r="C2" s="2" t="s">
        <v>36</v>
      </c>
      <c r="D2" s="2" t="s">
        <v>37</v>
      </c>
      <c r="E2" s="2" t="s">
        <v>38</v>
      </c>
    </row>
    <row r="3" spans="1:6" ht="8.25">
      <c r="A3" s="2" t="s">
        <v>3</v>
      </c>
      <c r="B3" s="2" t="s">
        <v>174</v>
      </c>
      <c r="C3" s="2">
        <f>AVERAGE(E3:F3)</f>
        <v>35.708333333333336</v>
      </c>
      <c r="D3" s="2">
        <f>CONVERT(C3,"ft","m")</f>
        <v>10.8839</v>
      </c>
      <c r="E3" s="2">
        <f>CONVERT(VALUE(LEFT(B4,3)),"in","ft")</f>
        <v>35.583333333333336</v>
      </c>
      <c r="F3" s="2">
        <f>CONVERT(VALUE(RIGHT(B4,3)),"in","ft")</f>
        <v>35.833333333333336</v>
      </c>
    </row>
    <row r="4" spans="1:2" ht="8.25">
      <c r="A4" s="2" t="s">
        <v>5</v>
      </c>
      <c r="B4" s="2" t="s">
        <v>175</v>
      </c>
    </row>
    <row r="5" ht="8.25">
      <c r="A5" s="2" t="s">
        <v>7</v>
      </c>
    </row>
    <row r="6" ht="9" thickBot="1"/>
    <row r="7" spans="1:21" ht="9" thickTop="1">
      <c r="A7" s="3" t="s">
        <v>18</v>
      </c>
      <c r="B7" s="4" t="s">
        <v>26</v>
      </c>
      <c r="C7" s="4" t="s">
        <v>20</v>
      </c>
      <c r="D7" s="4" t="s">
        <v>21</v>
      </c>
      <c r="E7" s="4" t="s">
        <v>22</v>
      </c>
      <c r="F7" s="4"/>
      <c r="G7" s="4"/>
      <c r="H7" s="4"/>
      <c r="I7" s="4"/>
      <c r="J7" s="4"/>
      <c r="K7" s="5"/>
      <c r="T7" s="2" t="s">
        <v>24</v>
      </c>
      <c r="U7" s="2" t="s">
        <v>33</v>
      </c>
    </row>
    <row r="8" spans="1:23" ht="8.25">
      <c r="A8" s="6" t="s">
        <v>23</v>
      </c>
      <c r="B8" s="7"/>
      <c r="C8" s="7" t="s">
        <v>24</v>
      </c>
      <c r="D8" s="7" t="s">
        <v>24</v>
      </c>
      <c r="E8" s="7" t="s">
        <v>24</v>
      </c>
      <c r="F8" s="7"/>
      <c r="G8" s="7"/>
      <c r="H8" s="7"/>
      <c r="I8" s="7"/>
      <c r="J8" s="7"/>
      <c r="K8" s="8"/>
      <c r="Q8" s="2" t="s">
        <v>27</v>
      </c>
      <c r="R8" s="2" t="s">
        <v>28</v>
      </c>
      <c r="T8" s="2" t="s">
        <v>25</v>
      </c>
      <c r="U8" s="2" t="s">
        <v>34</v>
      </c>
      <c r="V8" s="2" t="s">
        <v>27</v>
      </c>
      <c r="W8" s="2" t="s">
        <v>28</v>
      </c>
    </row>
    <row r="9" spans="1:21" ht="8.25">
      <c r="A9" s="6"/>
      <c r="B9" s="7"/>
      <c r="C9" s="7" t="s">
        <v>25</v>
      </c>
      <c r="D9" s="7" t="s">
        <v>29</v>
      </c>
      <c r="E9" s="7" t="s">
        <v>25</v>
      </c>
      <c r="F9" s="7"/>
      <c r="G9" s="7" t="s">
        <v>27</v>
      </c>
      <c r="H9" s="7" t="s">
        <v>28</v>
      </c>
      <c r="I9" s="7" t="s">
        <v>39</v>
      </c>
      <c r="J9" s="7" t="s">
        <v>40</v>
      </c>
      <c r="K9" s="8" t="s">
        <v>41</v>
      </c>
      <c r="O9" s="2" t="s">
        <v>8</v>
      </c>
      <c r="P9" s="2">
        <v>0.375</v>
      </c>
      <c r="Q9" s="2">
        <f>CONVERT(P9,"um","mm")</f>
        <v>0.000375</v>
      </c>
      <c r="R9" s="2">
        <f>-LOG(Q9/1,2)</f>
        <v>11.380821783940931</v>
      </c>
      <c r="U9" s="2" t="s">
        <v>35</v>
      </c>
    </row>
    <row r="10" spans="1:23" ht="8.25">
      <c r="A10" s="11">
        <v>0</v>
      </c>
      <c r="B10" s="12">
        <v>1400</v>
      </c>
      <c r="C10" s="7">
        <v>0</v>
      </c>
      <c r="D10" s="7">
        <v>100</v>
      </c>
      <c r="E10" s="7">
        <v>0</v>
      </c>
      <c r="F10" s="7"/>
      <c r="G10" s="7">
        <f>CONVERT(A10,"um","mm")</f>
        <v>0</v>
      </c>
      <c r="H10" s="7" t="e">
        <f>-LOG(G10,2)</f>
        <v>#NUM!</v>
      </c>
      <c r="I10" s="7">
        <v>100</v>
      </c>
      <c r="J10" s="7"/>
      <c r="K10" s="8"/>
      <c r="O10" s="2" t="s">
        <v>9</v>
      </c>
      <c r="P10" s="2">
        <v>2000</v>
      </c>
      <c r="Q10" s="2">
        <f>CONVERT(P10,"um","mm")</f>
        <v>2</v>
      </c>
      <c r="R10" s="2">
        <f aca="true" t="shared" si="0" ref="R10:R16">-LOG(Q10/1,2)</f>
        <v>-1</v>
      </c>
      <c r="T10" s="2">
        <v>5</v>
      </c>
      <c r="U10" s="2">
        <v>1.049</v>
      </c>
      <c r="V10" s="2">
        <f>CONVERT(U10,"um","mm")</f>
        <v>0.001049</v>
      </c>
      <c r="W10" s="2">
        <f>-LOG(V10/1,2)</f>
        <v>9.896769606746906</v>
      </c>
    </row>
    <row r="11" spans="1:23" ht="8.25">
      <c r="A11" s="11">
        <v>0.12</v>
      </c>
      <c r="B11" s="12">
        <v>1300</v>
      </c>
      <c r="C11" s="7">
        <v>0</v>
      </c>
      <c r="D11" s="7">
        <v>100</v>
      </c>
      <c r="E11" s="7">
        <v>0</v>
      </c>
      <c r="F11" s="7"/>
      <c r="G11" s="7">
        <f>CONVERT(A11,"um","mm")</f>
        <v>0.00012</v>
      </c>
      <c r="H11" s="7">
        <f aca="true" t="shared" si="1" ref="H11:H44">-LOG(G11,2)</f>
        <v>13.024677973715656</v>
      </c>
      <c r="I11" s="7">
        <v>100</v>
      </c>
      <c r="J11" s="7">
        <v>13</v>
      </c>
      <c r="K11" s="8">
        <v>0</v>
      </c>
      <c r="O11" s="2" t="s">
        <v>10</v>
      </c>
      <c r="P11" s="2">
        <v>100</v>
      </c>
      <c r="Q11" s="2">
        <f>CONVERT(P11,"um","mm")</f>
        <v>0.1</v>
      </c>
      <c r="R11" s="2">
        <f t="shared" si="0"/>
        <v>3.321928094887362</v>
      </c>
      <c r="T11" s="2">
        <v>10</v>
      </c>
      <c r="U11" s="2">
        <v>1.922</v>
      </c>
      <c r="V11" s="2">
        <f>CONVERT(U11,"um","mm")</f>
        <v>0.001922</v>
      </c>
      <c r="W11" s="2">
        <f aca="true" t="shared" si="2" ref="W11:W18">-LOG(V11/1,2)</f>
        <v>9.023175948550424</v>
      </c>
    </row>
    <row r="12" spans="1:23" ht="8.25">
      <c r="A12" s="11">
        <v>0.24</v>
      </c>
      <c r="B12" s="12">
        <v>1200</v>
      </c>
      <c r="C12" s="7">
        <v>0</v>
      </c>
      <c r="D12" s="7">
        <v>100</v>
      </c>
      <c r="E12" s="7">
        <v>0.46</v>
      </c>
      <c r="F12" s="7"/>
      <c r="G12" s="7">
        <f>CONVERT(A12,"um","mm")</f>
        <v>0.00024</v>
      </c>
      <c r="H12" s="7">
        <f t="shared" si="1"/>
        <v>12.024677973715656</v>
      </c>
      <c r="I12" s="7">
        <v>100</v>
      </c>
      <c r="J12" s="7">
        <v>12</v>
      </c>
      <c r="K12" s="8">
        <v>0.46</v>
      </c>
      <c r="O12" s="2" t="s">
        <v>11</v>
      </c>
      <c r="P12" s="2">
        <v>58.53</v>
      </c>
      <c r="Q12" s="2">
        <f>CONVERT(P12,"um","mm")</f>
        <v>0.05853</v>
      </c>
      <c r="R12" s="2">
        <f t="shared" si="0"/>
        <v>4.094679911106629</v>
      </c>
      <c r="T12" s="2">
        <v>16</v>
      </c>
      <c r="U12" s="2">
        <v>3.634</v>
      </c>
      <c r="V12" s="2">
        <f>CONVERT(U12,"um","mm")</f>
        <v>0.003634</v>
      </c>
      <c r="W12" s="2">
        <f t="shared" si="2"/>
        <v>8.10422586509006</v>
      </c>
    </row>
    <row r="13" spans="1:23" ht="8.25">
      <c r="A13" s="11">
        <v>0.49</v>
      </c>
      <c r="B13" s="12">
        <v>1100</v>
      </c>
      <c r="C13" s="7">
        <v>0.46</v>
      </c>
      <c r="D13" s="7">
        <v>99.5</v>
      </c>
      <c r="E13" s="7">
        <v>4.01</v>
      </c>
      <c r="F13" s="7"/>
      <c r="G13" s="7">
        <f>CONVERT(A13,"um","mm")</f>
        <v>0.00049</v>
      </c>
      <c r="H13" s="7">
        <f t="shared" si="1"/>
        <v>10.994930630321603</v>
      </c>
      <c r="I13" s="7">
        <v>99.5</v>
      </c>
      <c r="J13" s="7">
        <v>11</v>
      </c>
      <c r="K13" s="8">
        <v>4.01</v>
      </c>
      <c r="O13" s="2" t="s">
        <v>12</v>
      </c>
      <c r="P13" s="2">
        <v>42.15</v>
      </c>
      <c r="Q13" s="2">
        <f>CONVERT(P13,"um","mm")</f>
        <v>0.04215</v>
      </c>
      <c r="R13" s="2">
        <f t="shared" si="0"/>
        <v>4.568323558607368</v>
      </c>
      <c r="T13" s="2">
        <v>25</v>
      </c>
      <c r="U13" s="2">
        <v>7.984</v>
      </c>
      <c r="V13" s="2">
        <f>CONVERT(U13,"um","mm")</f>
        <v>0.007984</v>
      </c>
      <c r="W13" s="2">
        <f t="shared" si="2"/>
        <v>6.968672563986914</v>
      </c>
    </row>
    <row r="14" spans="1:23" ht="8.25">
      <c r="A14" s="11">
        <v>0.98</v>
      </c>
      <c r="B14" s="12">
        <v>1000</v>
      </c>
      <c r="C14" s="7">
        <v>4.46</v>
      </c>
      <c r="D14" s="7">
        <v>95.5</v>
      </c>
      <c r="E14" s="7">
        <v>5.66</v>
      </c>
      <c r="F14" s="7"/>
      <c r="G14" s="7">
        <f>CONVERT(A14,"um","mm")</f>
        <v>0.00098</v>
      </c>
      <c r="H14" s="7">
        <f t="shared" si="1"/>
        <v>9.994930630321603</v>
      </c>
      <c r="I14" s="7">
        <v>95.5</v>
      </c>
      <c r="J14" s="7">
        <v>10</v>
      </c>
      <c r="K14" s="8">
        <v>5.66</v>
      </c>
      <c r="O14" s="2" t="s">
        <v>30</v>
      </c>
      <c r="P14" s="2">
        <v>5.955</v>
      </c>
      <c r="Q14" s="2">
        <f>CONVERT(P14,"um","mm")</f>
        <v>0.005955</v>
      </c>
      <c r="R14" s="2">
        <f t="shared" si="0"/>
        <v>7.391682776572697</v>
      </c>
      <c r="T14" s="2">
        <v>50</v>
      </c>
      <c r="U14" s="2">
        <v>42.15</v>
      </c>
      <c r="V14" s="2">
        <f>CONVERT(U14,"um","mm")</f>
        <v>0.04215</v>
      </c>
      <c r="W14" s="2">
        <f t="shared" si="2"/>
        <v>4.568323558607368</v>
      </c>
    </row>
    <row r="15" spans="1:23" ht="8.25">
      <c r="A15" s="11">
        <v>1.95</v>
      </c>
      <c r="B15" s="12">
        <v>900</v>
      </c>
      <c r="C15" s="7">
        <v>10.1</v>
      </c>
      <c r="D15" s="7">
        <v>89.9</v>
      </c>
      <c r="E15" s="7">
        <v>6.63</v>
      </c>
      <c r="F15" s="7"/>
      <c r="G15" s="7">
        <f>CONVERT(A15,"um","mm")</f>
        <v>0.00195</v>
      </c>
      <c r="H15" s="7">
        <f t="shared" si="1"/>
        <v>9.002310160687202</v>
      </c>
      <c r="I15" s="7">
        <v>89.9</v>
      </c>
      <c r="J15" s="7">
        <v>9</v>
      </c>
      <c r="K15" s="8">
        <v>6.63</v>
      </c>
      <c r="O15" s="2" t="s">
        <v>13</v>
      </c>
      <c r="P15" s="2">
        <v>1.389</v>
      </c>
      <c r="Q15" s="2">
        <f>CONVERT(P15,"um","mm")</f>
        <v>0.001389</v>
      </c>
      <c r="R15" s="2">
        <f t="shared" si="0"/>
        <v>9.491737685342782</v>
      </c>
      <c r="T15" s="2">
        <v>75</v>
      </c>
      <c r="U15" s="2">
        <v>72.44</v>
      </c>
      <c r="V15" s="2">
        <f>CONVERT(U15,"um","mm")</f>
        <v>0.07244</v>
      </c>
      <c r="W15" s="2">
        <f t="shared" si="2"/>
        <v>3.7870696434866438</v>
      </c>
    </row>
    <row r="16" spans="1:23" ht="8.25">
      <c r="A16" s="11">
        <v>3.9</v>
      </c>
      <c r="B16" s="12">
        <v>800</v>
      </c>
      <c r="C16" s="7">
        <v>16.8</v>
      </c>
      <c r="D16" s="7">
        <v>83.2</v>
      </c>
      <c r="E16" s="7">
        <v>7.97</v>
      </c>
      <c r="F16" s="7"/>
      <c r="G16" s="7">
        <f>CONVERT(A16,"um","mm")</f>
        <v>0.0039</v>
      </c>
      <c r="H16" s="7">
        <f t="shared" si="1"/>
        <v>8.002310160687202</v>
      </c>
      <c r="I16" s="7">
        <v>83.2</v>
      </c>
      <c r="J16" s="7">
        <v>8</v>
      </c>
      <c r="K16" s="8">
        <v>7.97</v>
      </c>
      <c r="O16" s="2" t="s">
        <v>14</v>
      </c>
      <c r="P16" s="2">
        <v>66.44</v>
      </c>
      <c r="Q16" s="2">
        <f>CONVERT(P16,"um","mm")</f>
        <v>0.06644</v>
      </c>
      <c r="R16" s="2">
        <f t="shared" si="0"/>
        <v>3.9118041164744355</v>
      </c>
      <c r="T16" s="2">
        <v>84</v>
      </c>
      <c r="U16" s="2">
        <v>88.57</v>
      </c>
      <c r="V16" s="2">
        <f>CONVERT(U16,"um","mm")</f>
        <v>0.08856999999999998</v>
      </c>
      <c r="W16" s="2">
        <f t="shared" si="2"/>
        <v>3.4970380709079643</v>
      </c>
    </row>
    <row r="17" spans="1:23" ht="8.25">
      <c r="A17" s="11">
        <v>7.8</v>
      </c>
      <c r="B17" s="12">
        <v>700</v>
      </c>
      <c r="C17" s="7">
        <v>24.7</v>
      </c>
      <c r="D17" s="7">
        <v>75.3</v>
      </c>
      <c r="E17" s="7">
        <v>8.22</v>
      </c>
      <c r="F17" s="7"/>
      <c r="G17" s="7">
        <f>CONVERT(A17,"um","mm")</f>
        <v>0.0078</v>
      </c>
      <c r="H17" s="7">
        <f t="shared" si="1"/>
        <v>7.002310160687201</v>
      </c>
      <c r="I17" s="7">
        <v>75.3</v>
      </c>
      <c r="J17" s="7">
        <v>7</v>
      </c>
      <c r="K17" s="8">
        <v>8.22</v>
      </c>
      <c r="O17" s="2" t="s">
        <v>15</v>
      </c>
      <c r="P17" s="2">
        <v>100.6</v>
      </c>
      <c r="T17" s="2">
        <v>90</v>
      </c>
      <c r="U17" s="2">
        <v>107.1</v>
      </c>
      <c r="V17" s="2">
        <f>CONVERT(U17,"um","mm")</f>
        <v>0.1071</v>
      </c>
      <c r="W17" s="2">
        <f t="shared" si="2"/>
        <v>3.2229696147991937</v>
      </c>
    </row>
    <row r="18" spans="1:23" ht="8.25">
      <c r="A18" s="11">
        <v>15.6</v>
      </c>
      <c r="B18" s="12">
        <v>600</v>
      </c>
      <c r="C18" s="7">
        <v>32.9</v>
      </c>
      <c r="D18" s="7">
        <v>67.1</v>
      </c>
      <c r="E18" s="7">
        <v>9.76</v>
      </c>
      <c r="F18" s="7"/>
      <c r="G18" s="7">
        <f>CONVERT(A18,"um","mm")</f>
        <v>0.0156</v>
      </c>
      <c r="H18" s="7">
        <f t="shared" si="1"/>
        <v>6.002310160687201</v>
      </c>
      <c r="I18" s="7">
        <v>67.1</v>
      </c>
      <c r="J18" s="7">
        <v>6</v>
      </c>
      <c r="K18" s="8">
        <v>9.76</v>
      </c>
      <c r="O18" s="2" t="s">
        <v>16</v>
      </c>
      <c r="P18" s="2">
        <v>10117</v>
      </c>
      <c r="T18" s="2">
        <v>95</v>
      </c>
      <c r="U18" s="2">
        <v>145.3</v>
      </c>
      <c r="V18" s="2">
        <f>CONVERT(U18,"um","mm")</f>
        <v>0.1453</v>
      </c>
      <c r="W18" s="2">
        <f t="shared" si="2"/>
        <v>2.782893391916608</v>
      </c>
    </row>
    <row r="19" spans="1:16" ht="8.25">
      <c r="A19" s="11">
        <v>31.2</v>
      </c>
      <c r="B19" s="12">
        <v>500</v>
      </c>
      <c r="C19" s="7">
        <v>42.7</v>
      </c>
      <c r="D19" s="7">
        <v>57.3</v>
      </c>
      <c r="E19" s="7">
        <v>3.71</v>
      </c>
      <c r="F19" s="7"/>
      <c r="G19" s="7">
        <f>CONVERT(A19,"um","mm")</f>
        <v>0.0312</v>
      </c>
      <c r="H19" s="7">
        <f t="shared" si="1"/>
        <v>5.002310160687201</v>
      </c>
      <c r="I19" s="7">
        <v>57.3</v>
      </c>
      <c r="J19" s="7">
        <v>5</v>
      </c>
      <c r="K19" s="8">
        <f>SUM(E19+E20+E21+E22)</f>
        <v>24.730000000000004</v>
      </c>
      <c r="O19" s="2" t="s">
        <v>17</v>
      </c>
      <c r="P19" s="2">
        <v>171.8</v>
      </c>
    </row>
    <row r="20" spans="1:31" ht="8.25">
      <c r="A20" s="11">
        <v>37.2</v>
      </c>
      <c r="B20" s="12">
        <v>400</v>
      </c>
      <c r="C20" s="7">
        <v>46.4</v>
      </c>
      <c r="D20" s="7">
        <v>53.6</v>
      </c>
      <c r="E20" s="7">
        <v>5.19</v>
      </c>
      <c r="F20" s="7"/>
      <c r="G20" s="7">
        <f>CONVERT(A20,"um","mm")</f>
        <v>0.0372</v>
      </c>
      <c r="H20" s="7">
        <f t="shared" si="1"/>
        <v>4.748553568441418</v>
      </c>
      <c r="I20" s="7">
        <v>53.6</v>
      </c>
      <c r="J20" s="7">
        <v>4</v>
      </c>
      <c r="K20" s="8">
        <f>SUM(E23+E24+E25+E26)</f>
        <v>25.660000000000004</v>
      </c>
      <c r="O20" s="2" t="s">
        <v>31</v>
      </c>
      <c r="P20" s="2">
        <v>6.266</v>
      </c>
      <c r="U20" s="2">
        <v>5</v>
      </c>
      <c r="V20" s="2">
        <v>10</v>
      </c>
      <c r="W20" s="2">
        <v>16</v>
      </c>
      <c r="X20" s="2">
        <v>25</v>
      </c>
      <c r="Y20" s="2">
        <v>50</v>
      </c>
      <c r="Z20" s="2">
        <v>75</v>
      </c>
      <c r="AA20" s="2">
        <v>84</v>
      </c>
      <c r="AB20" s="2">
        <v>90</v>
      </c>
      <c r="AC20" s="2">
        <v>95</v>
      </c>
      <c r="AD20" s="2" t="s">
        <v>45</v>
      </c>
      <c r="AE20" s="2" t="s">
        <v>46</v>
      </c>
    </row>
    <row r="21" spans="1:30" ht="8.25">
      <c r="A21" s="11">
        <v>44.2</v>
      </c>
      <c r="B21" s="12">
        <v>325</v>
      </c>
      <c r="C21" s="7">
        <v>51.6</v>
      </c>
      <c r="D21" s="7">
        <v>48.4</v>
      </c>
      <c r="E21" s="7">
        <v>7.2</v>
      </c>
      <c r="F21" s="7"/>
      <c r="G21" s="7">
        <f>CONVERT(A21,"um","mm")</f>
        <v>0.0442</v>
      </c>
      <c r="H21" s="7">
        <f t="shared" si="1"/>
        <v>4.499809820158018</v>
      </c>
      <c r="I21" s="7">
        <v>48.4</v>
      </c>
      <c r="J21" s="7">
        <v>3</v>
      </c>
      <c r="K21" s="8">
        <f>SUM(E27+E28+E29+E30)</f>
        <v>4.55</v>
      </c>
      <c r="O21" s="2" t="s">
        <v>32</v>
      </c>
      <c r="P21" s="2">
        <v>49.92</v>
      </c>
      <c r="U21" s="2">
        <v>0.001049</v>
      </c>
      <c r="V21" s="2">
        <v>0.001922</v>
      </c>
      <c r="W21" s="2">
        <v>0.003634</v>
      </c>
      <c r="X21" s="2">
        <v>0.007984</v>
      </c>
      <c r="Y21" s="2">
        <v>0.04215</v>
      </c>
      <c r="Z21" s="2">
        <v>0.07244</v>
      </c>
      <c r="AA21" s="2">
        <v>0.08856999999999998</v>
      </c>
      <c r="AB21" s="2">
        <v>0.1071</v>
      </c>
      <c r="AC21" s="2">
        <v>0.1453</v>
      </c>
      <c r="AD21" s="2">
        <f>((W21+AA21)/2)</f>
        <v>0.04610199999999999</v>
      </c>
    </row>
    <row r="22" spans="1:31" ht="8.25">
      <c r="A22" s="11">
        <v>52.6</v>
      </c>
      <c r="B22" s="12">
        <v>270</v>
      </c>
      <c r="C22" s="7">
        <v>58.8</v>
      </c>
      <c r="D22" s="7">
        <v>41.2</v>
      </c>
      <c r="E22" s="7">
        <v>8.63</v>
      </c>
      <c r="F22" s="7"/>
      <c r="G22" s="7">
        <f>CONVERT(A22,"um","mm")</f>
        <v>0.0526</v>
      </c>
      <c r="H22" s="7">
        <f t="shared" si="1"/>
        <v>4.2487933902571475</v>
      </c>
      <c r="I22" s="7">
        <v>41.2</v>
      </c>
      <c r="J22" s="7">
        <v>2</v>
      </c>
      <c r="K22" s="8">
        <f>SUM(E31+E32+E33+E34)</f>
        <v>1.2200000000000002</v>
      </c>
      <c r="U22" s="2">
        <v>9.896769606746906</v>
      </c>
      <c r="V22" s="2">
        <v>9.023175948550424</v>
      </c>
      <c r="W22" s="2">
        <v>8.10422586509006</v>
      </c>
      <c r="X22" s="2">
        <v>6.968672563986914</v>
      </c>
      <c r="Y22" s="2">
        <v>4.568323558607368</v>
      </c>
      <c r="Z22" s="2">
        <v>3.7870696434866438</v>
      </c>
      <c r="AA22" s="2">
        <v>3.4970380709079643</v>
      </c>
      <c r="AB22" s="2">
        <v>3.2229696147991937</v>
      </c>
      <c r="AC22" s="2">
        <v>2.782893391916608</v>
      </c>
      <c r="AD22" s="2">
        <f>((W22+AA22)/2)</f>
        <v>5.800631967999012</v>
      </c>
      <c r="AE22" s="2">
        <f>((X22-AB22)/2)</f>
        <v>1.87285147459386</v>
      </c>
    </row>
    <row r="23" spans="1:11" ht="8.25">
      <c r="A23" s="11">
        <v>62.5</v>
      </c>
      <c r="B23" s="12">
        <v>230</v>
      </c>
      <c r="C23" s="7">
        <v>67.4</v>
      </c>
      <c r="D23" s="7">
        <v>32.6</v>
      </c>
      <c r="E23" s="7">
        <v>8.63</v>
      </c>
      <c r="F23" s="7"/>
      <c r="G23" s="7">
        <f>CONVERT(A23,"um","mm")</f>
        <v>0.0625</v>
      </c>
      <c r="H23" s="7">
        <f t="shared" si="1"/>
        <v>4</v>
      </c>
      <c r="I23" s="7">
        <v>32.6</v>
      </c>
      <c r="J23" s="7">
        <v>1</v>
      </c>
      <c r="K23" s="8">
        <f>SUM(E35+E36+E37+E38)</f>
        <v>0.9099999999999999</v>
      </c>
    </row>
    <row r="24" spans="1:17" ht="8.25">
      <c r="A24" s="11">
        <v>74</v>
      </c>
      <c r="B24" s="12">
        <v>200</v>
      </c>
      <c r="C24" s="7">
        <v>76.1</v>
      </c>
      <c r="D24" s="7">
        <v>23.9</v>
      </c>
      <c r="E24" s="7">
        <v>7.68</v>
      </c>
      <c r="F24" s="7"/>
      <c r="G24" s="7">
        <f>CONVERT(A24,"um","mm")</f>
        <v>0.074</v>
      </c>
      <c r="H24" s="7">
        <f t="shared" si="1"/>
        <v>3.7563309190331378</v>
      </c>
      <c r="I24" s="7">
        <v>23.9</v>
      </c>
      <c r="J24" s="7">
        <v>0</v>
      </c>
      <c r="K24" s="8">
        <f>SUM(E39+E40+E41+E42)</f>
        <v>0.221</v>
      </c>
      <c r="O24" s="2" t="s">
        <v>42</v>
      </c>
      <c r="P24" s="2" t="s">
        <v>43</v>
      </c>
      <c r="Q24" s="2" t="s">
        <v>44</v>
      </c>
    </row>
    <row r="25" spans="1:17" ht="8.25">
      <c r="A25" s="11">
        <v>88</v>
      </c>
      <c r="B25" s="12">
        <v>170</v>
      </c>
      <c r="C25" s="7">
        <v>83.7</v>
      </c>
      <c r="D25" s="7">
        <v>16.3</v>
      </c>
      <c r="E25" s="7">
        <v>5.74</v>
      </c>
      <c r="F25" s="7"/>
      <c r="G25" s="7">
        <f>CONVERT(A25,"um","mm")</f>
        <v>0.088</v>
      </c>
      <c r="H25" s="7">
        <f t="shared" si="1"/>
        <v>3.50635266602479</v>
      </c>
      <c r="I25" s="7">
        <v>16.3</v>
      </c>
      <c r="J25" s="7">
        <v>-1</v>
      </c>
      <c r="K25" s="8">
        <f>SUM(E43+E44)</f>
        <v>0</v>
      </c>
      <c r="O25" s="2">
        <f>SUM(K25+K24+K23+K22+K21+K20)</f>
        <v>32.56100000000001</v>
      </c>
      <c r="P25" s="2">
        <f>SUM(K19+K18+K17+K16)</f>
        <v>50.68</v>
      </c>
      <c r="Q25" s="2">
        <f>SUM(K15+K14+K13+K12+K11+K10)</f>
        <v>16.759999999999998</v>
      </c>
    </row>
    <row r="26" spans="1:11" ht="8.25">
      <c r="A26" s="11">
        <v>105</v>
      </c>
      <c r="B26" s="12">
        <v>140</v>
      </c>
      <c r="C26" s="7">
        <v>89.5</v>
      </c>
      <c r="D26" s="7">
        <v>10.5</v>
      </c>
      <c r="E26" s="7">
        <v>3.61</v>
      </c>
      <c r="F26" s="7"/>
      <c r="G26" s="7">
        <f>CONVERT(A26,"um","mm")</f>
        <v>0.105</v>
      </c>
      <c r="H26" s="7">
        <f t="shared" si="1"/>
        <v>3.2515387669959646</v>
      </c>
      <c r="I26" s="7">
        <v>10.5</v>
      </c>
      <c r="J26" s="7"/>
      <c r="K26" s="8"/>
    </row>
    <row r="27" spans="1:11" ht="8.25">
      <c r="A27" s="11">
        <v>125</v>
      </c>
      <c r="B27" s="12">
        <v>120</v>
      </c>
      <c r="C27" s="7">
        <v>93.1</v>
      </c>
      <c r="D27" s="7">
        <v>6.9</v>
      </c>
      <c r="E27" s="7">
        <v>2.14</v>
      </c>
      <c r="F27" s="7"/>
      <c r="G27" s="7">
        <f>CONVERT(A27,"um","mm")</f>
        <v>0.125</v>
      </c>
      <c r="H27" s="7">
        <f t="shared" si="1"/>
        <v>3</v>
      </c>
      <c r="I27" s="7">
        <v>6.9</v>
      </c>
      <c r="J27" s="7"/>
      <c r="K27" s="8"/>
    </row>
    <row r="28" spans="1:11" ht="8.25">
      <c r="A28" s="11">
        <v>149</v>
      </c>
      <c r="B28" s="12">
        <v>100</v>
      </c>
      <c r="C28" s="7">
        <v>95.2</v>
      </c>
      <c r="D28" s="7">
        <v>4.76</v>
      </c>
      <c r="E28" s="7">
        <v>1.27</v>
      </c>
      <c r="F28" s="7"/>
      <c r="G28" s="7">
        <f>CONVERT(A28,"um","mm")</f>
        <v>0.149</v>
      </c>
      <c r="H28" s="7">
        <f t="shared" si="1"/>
        <v>2.746615764199926</v>
      </c>
      <c r="I28" s="7">
        <v>4.76</v>
      </c>
      <c r="J28" s="7"/>
      <c r="K28" s="8"/>
    </row>
    <row r="29" spans="1:11" ht="8.25">
      <c r="A29" s="11">
        <v>177</v>
      </c>
      <c r="B29" s="12">
        <v>80</v>
      </c>
      <c r="C29" s="7">
        <v>96.5</v>
      </c>
      <c r="D29" s="7">
        <v>3.49</v>
      </c>
      <c r="E29" s="7">
        <v>0.76</v>
      </c>
      <c r="F29" s="7"/>
      <c r="G29" s="7">
        <f>CONVERT(A29,"um","mm")</f>
        <v>0.177</v>
      </c>
      <c r="H29" s="7">
        <f t="shared" si="1"/>
        <v>2.49817873457909</v>
      </c>
      <c r="I29" s="7">
        <v>3.49</v>
      </c>
      <c r="J29" s="7"/>
      <c r="K29" s="8"/>
    </row>
    <row r="30" spans="1:11" ht="8.25">
      <c r="A30" s="11">
        <v>210</v>
      </c>
      <c r="B30" s="12">
        <v>70</v>
      </c>
      <c r="C30" s="7">
        <v>97.3</v>
      </c>
      <c r="D30" s="7">
        <v>2.73</v>
      </c>
      <c r="E30" s="7">
        <v>0.38</v>
      </c>
      <c r="F30" s="7"/>
      <c r="G30" s="7">
        <f>CONVERT(A30,"um","mm")</f>
        <v>0.21</v>
      </c>
      <c r="H30" s="7">
        <f t="shared" si="1"/>
        <v>2.2515387669959646</v>
      </c>
      <c r="I30" s="7">
        <v>2.73</v>
      </c>
      <c r="J30" s="7"/>
      <c r="K30" s="8"/>
    </row>
    <row r="31" spans="1:11" ht="8.25">
      <c r="A31" s="11">
        <v>250</v>
      </c>
      <c r="B31" s="12">
        <v>60</v>
      </c>
      <c r="C31" s="7">
        <v>97.6</v>
      </c>
      <c r="D31" s="7">
        <v>2.35</v>
      </c>
      <c r="E31" s="7">
        <v>0.18</v>
      </c>
      <c r="F31" s="7"/>
      <c r="G31" s="7">
        <f>CONVERT(A31,"um","mm")</f>
        <v>0.25</v>
      </c>
      <c r="H31" s="7">
        <f t="shared" si="1"/>
        <v>2</v>
      </c>
      <c r="I31" s="7">
        <v>2.35</v>
      </c>
      <c r="J31" s="7"/>
      <c r="K31" s="8"/>
    </row>
    <row r="32" spans="1:11" ht="8.25">
      <c r="A32" s="11">
        <v>297</v>
      </c>
      <c r="B32" s="12">
        <v>50</v>
      </c>
      <c r="C32" s="7">
        <v>97.8</v>
      </c>
      <c r="D32" s="7">
        <v>2.17</v>
      </c>
      <c r="E32" s="7">
        <v>0.24</v>
      </c>
      <c r="F32" s="7"/>
      <c r="G32" s="7">
        <f>CONVERT(A32,"um","mm")</f>
        <v>0.297</v>
      </c>
      <c r="H32" s="7">
        <f t="shared" si="1"/>
        <v>1.7514651638613215</v>
      </c>
      <c r="I32" s="7">
        <v>2.17</v>
      </c>
      <c r="J32" s="7"/>
      <c r="K32" s="8"/>
    </row>
    <row r="33" spans="1:11" ht="8.25">
      <c r="A33" s="11">
        <v>354</v>
      </c>
      <c r="B33" s="12">
        <v>45</v>
      </c>
      <c r="C33" s="7">
        <v>98.1</v>
      </c>
      <c r="D33" s="7">
        <v>1.93</v>
      </c>
      <c r="E33" s="7">
        <v>0.4</v>
      </c>
      <c r="F33" s="7"/>
      <c r="G33" s="7">
        <f>CONVERT(A33,"um","mm")</f>
        <v>0.354</v>
      </c>
      <c r="H33" s="7">
        <f t="shared" si="1"/>
        <v>1.4981787345790896</v>
      </c>
      <c r="I33" s="7">
        <v>1.93</v>
      </c>
      <c r="J33" s="7"/>
      <c r="K33" s="8"/>
    </row>
    <row r="34" spans="1:11" ht="8.25">
      <c r="A34" s="11">
        <v>420</v>
      </c>
      <c r="B34" s="12">
        <v>40</v>
      </c>
      <c r="C34" s="7">
        <v>98.5</v>
      </c>
      <c r="D34" s="7">
        <v>1.54</v>
      </c>
      <c r="E34" s="7">
        <v>0.4</v>
      </c>
      <c r="F34" s="7"/>
      <c r="G34" s="7">
        <f>CONVERT(A34,"um","mm")</f>
        <v>0.42</v>
      </c>
      <c r="H34" s="7">
        <f t="shared" si="1"/>
        <v>1.2515387669959643</v>
      </c>
      <c r="I34" s="7">
        <v>1.54</v>
      </c>
      <c r="J34" s="7"/>
      <c r="K34" s="8"/>
    </row>
    <row r="35" spans="1:11" ht="8.25">
      <c r="A35" s="11">
        <v>500</v>
      </c>
      <c r="B35" s="12">
        <v>35</v>
      </c>
      <c r="C35" s="7">
        <v>98.9</v>
      </c>
      <c r="D35" s="7">
        <v>1.13</v>
      </c>
      <c r="E35" s="7">
        <v>0.22</v>
      </c>
      <c r="F35" s="7"/>
      <c r="G35" s="7">
        <f>CONVERT(A35,"um","mm")</f>
        <v>0.5</v>
      </c>
      <c r="H35" s="7">
        <f t="shared" si="1"/>
        <v>1</v>
      </c>
      <c r="I35" s="7">
        <v>1.13</v>
      </c>
      <c r="J35" s="7"/>
      <c r="K35" s="8"/>
    </row>
    <row r="36" spans="1:11" ht="8.25">
      <c r="A36" s="11">
        <v>590</v>
      </c>
      <c r="B36" s="12">
        <v>30</v>
      </c>
      <c r="C36" s="7">
        <v>99.1</v>
      </c>
      <c r="D36" s="7">
        <v>0.91</v>
      </c>
      <c r="E36" s="7">
        <v>0.15</v>
      </c>
      <c r="F36" s="7"/>
      <c r="G36" s="7">
        <f>CONVERT(A36,"um","mm")</f>
        <v>0.59</v>
      </c>
      <c r="H36" s="7">
        <f t="shared" si="1"/>
        <v>0.7612131404128836</v>
      </c>
      <c r="I36" s="7">
        <v>0.91</v>
      </c>
      <c r="J36" s="7"/>
      <c r="K36" s="8"/>
    </row>
    <row r="37" spans="1:11" ht="8.25">
      <c r="A37" s="11">
        <v>710</v>
      </c>
      <c r="B37" s="12">
        <v>25</v>
      </c>
      <c r="C37" s="7">
        <v>99.2</v>
      </c>
      <c r="D37" s="7">
        <v>0.76</v>
      </c>
      <c r="E37" s="7">
        <v>0.21</v>
      </c>
      <c r="F37" s="7"/>
      <c r="G37" s="7">
        <f>CONVERT(A37,"um","mm")</f>
        <v>0.71</v>
      </c>
      <c r="H37" s="7">
        <f t="shared" si="1"/>
        <v>0.49410907027004275</v>
      </c>
      <c r="I37" s="7">
        <v>0.76</v>
      </c>
      <c r="J37" s="7"/>
      <c r="K37" s="8"/>
    </row>
    <row r="38" spans="1:11" ht="8.25">
      <c r="A38" s="11">
        <v>840</v>
      </c>
      <c r="B38" s="12">
        <v>20</v>
      </c>
      <c r="C38" s="7">
        <v>99.4</v>
      </c>
      <c r="D38" s="7">
        <v>0.56</v>
      </c>
      <c r="E38" s="7">
        <v>0.33</v>
      </c>
      <c r="F38" s="7"/>
      <c r="G38" s="7">
        <f>CONVERT(A38,"um","mm")</f>
        <v>0.84</v>
      </c>
      <c r="H38" s="7">
        <f t="shared" si="1"/>
        <v>0.2515387669959645</v>
      </c>
      <c r="I38" s="7">
        <v>0.56</v>
      </c>
      <c r="J38" s="7"/>
      <c r="K38" s="8"/>
    </row>
    <row r="39" spans="1:11" ht="8.25">
      <c r="A39" s="11">
        <v>1000</v>
      </c>
      <c r="B39" s="12">
        <v>18</v>
      </c>
      <c r="C39" s="7">
        <v>99.8</v>
      </c>
      <c r="D39" s="7">
        <v>0.23</v>
      </c>
      <c r="E39" s="7">
        <v>0.2</v>
      </c>
      <c r="F39" s="7"/>
      <c r="G39" s="7">
        <f>CONVERT(A39,"um","mm")</f>
        <v>1</v>
      </c>
      <c r="H39" s="7">
        <f t="shared" si="1"/>
        <v>0</v>
      </c>
      <c r="I39" s="7">
        <v>0.23</v>
      </c>
      <c r="J39" s="7"/>
      <c r="K39" s="8"/>
    </row>
    <row r="40" spans="1:11" ht="8.25">
      <c r="A40" s="11">
        <v>1190</v>
      </c>
      <c r="B40" s="12">
        <v>16</v>
      </c>
      <c r="C40" s="7">
        <v>99.98</v>
      </c>
      <c r="D40" s="7">
        <v>0.021</v>
      </c>
      <c r="E40" s="7">
        <v>0.021</v>
      </c>
      <c r="F40" s="7"/>
      <c r="G40" s="7">
        <f>CONVERT(A40,"um","mm")</f>
        <v>1.19</v>
      </c>
      <c r="H40" s="7">
        <f t="shared" si="1"/>
        <v>-0.2509615735332188</v>
      </c>
      <c r="I40" s="7">
        <v>0.021</v>
      </c>
      <c r="J40" s="7"/>
      <c r="K40" s="8"/>
    </row>
    <row r="41" spans="1:11" ht="8.25">
      <c r="A41" s="11">
        <v>1410</v>
      </c>
      <c r="B41" s="12">
        <v>14</v>
      </c>
      <c r="C41" s="7">
        <v>100</v>
      </c>
      <c r="D41" s="7">
        <v>0</v>
      </c>
      <c r="E41" s="7">
        <v>0</v>
      </c>
      <c r="F41" s="7"/>
      <c r="G41" s="7">
        <f>CONVERT(A41,"um","mm")</f>
        <v>1.41</v>
      </c>
      <c r="H41" s="7">
        <f t="shared" si="1"/>
        <v>-0.4956951626240688</v>
      </c>
      <c r="I41" s="7">
        <v>0</v>
      </c>
      <c r="J41" s="7"/>
      <c r="K41" s="8"/>
    </row>
    <row r="42" spans="1:11" ht="8.25">
      <c r="A42" s="11">
        <v>1680</v>
      </c>
      <c r="B42" s="12">
        <v>12</v>
      </c>
      <c r="C42" s="7">
        <v>100</v>
      </c>
      <c r="D42" s="7">
        <v>0</v>
      </c>
      <c r="E42" s="7">
        <v>0</v>
      </c>
      <c r="F42" s="7"/>
      <c r="G42" s="7">
        <f>CONVERT(A42,"um","mm")</f>
        <v>1.68</v>
      </c>
      <c r="H42" s="7">
        <f t="shared" si="1"/>
        <v>-0.7484612330040356</v>
      </c>
      <c r="I42" s="7">
        <v>0</v>
      </c>
      <c r="J42" s="7"/>
      <c r="K42" s="8"/>
    </row>
    <row r="43" spans="1:11" ht="8.25">
      <c r="A43" s="11">
        <v>2000</v>
      </c>
      <c r="B43" s="12">
        <v>10</v>
      </c>
      <c r="C43" s="7">
        <v>100</v>
      </c>
      <c r="D43" s="7">
        <v>0</v>
      </c>
      <c r="E43" s="7">
        <v>0</v>
      </c>
      <c r="F43" s="7"/>
      <c r="G43" s="7">
        <f>CONVERT(A43,"um","mm")</f>
        <v>2</v>
      </c>
      <c r="H43" s="7">
        <f t="shared" si="1"/>
        <v>-1</v>
      </c>
      <c r="I43" s="7">
        <v>0</v>
      </c>
      <c r="J43" s="7"/>
      <c r="K43" s="8"/>
    </row>
    <row r="44" spans="1:11" ht="9" thickBot="1">
      <c r="A44" s="13"/>
      <c r="B44" s="14"/>
      <c r="C44" s="9">
        <v>100</v>
      </c>
      <c r="D44" s="9">
        <v>0</v>
      </c>
      <c r="E44" s="9"/>
      <c r="F44" s="9"/>
      <c r="G44" s="9">
        <f>CONVERT(A44,"um","mm")</f>
        <v>0</v>
      </c>
      <c r="H44" s="9" t="e">
        <f t="shared" si="1"/>
        <v>#NUM!</v>
      </c>
      <c r="I44" s="9"/>
      <c r="J44" s="9"/>
      <c r="K44" s="10"/>
    </row>
    <row r="45" ht="9" thickTop="1"/>
  </sheetData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J1">
      <selection activeCell="O25" sqref="O25:Q25"/>
    </sheetView>
  </sheetViews>
  <sheetFormatPr defaultColWidth="9.140625" defaultRowHeight="12.75"/>
  <cols>
    <col min="1" max="1" width="8.00390625" style="2" bestFit="1" customWidth="1"/>
    <col min="2" max="2" width="9.00390625" style="2" bestFit="1" customWidth="1"/>
    <col min="3" max="4" width="9.28125" style="2" bestFit="1" customWidth="1"/>
    <col min="5" max="5" width="10.57421875" style="2" bestFit="1" customWidth="1"/>
    <col min="6" max="6" width="0.85546875" style="2" customWidth="1"/>
    <col min="7" max="8" width="5.00390625" style="2" bestFit="1" customWidth="1"/>
    <col min="9" max="9" width="5.28125" style="2" bestFit="1" customWidth="1"/>
    <col min="10" max="10" width="4.57421875" style="2" bestFit="1" customWidth="1"/>
    <col min="11" max="11" width="6.28125" style="2" bestFit="1" customWidth="1"/>
    <col min="12" max="14" width="0.85546875" style="2" customWidth="1"/>
    <col min="15" max="15" width="11.57421875" style="2" bestFit="1" customWidth="1"/>
    <col min="16" max="16" width="6.28125" style="2" bestFit="1" customWidth="1"/>
    <col min="17" max="17" width="5.00390625" style="2" bestFit="1" customWidth="1"/>
    <col min="18" max="18" width="4.8515625" style="2" bestFit="1" customWidth="1"/>
    <col min="19" max="19" width="0.85546875" style="2" customWidth="1"/>
    <col min="20" max="20" width="4.8515625" style="2" bestFit="1" customWidth="1"/>
    <col min="21" max="21" width="5.57421875" style="2" bestFit="1" customWidth="1"/>
    <col min="22" max="22" width="5.00390625" style="2" bestFit="1" customWidth="1"/>
    <col min="23" max="23" width="4.8515625" style="2" bestFit="1" customWidth="1"/>
    <col min="24" max="25" width="4.7109375" style="2" bestFit="1" customWidth="1"/>
    <col min="26" max="26" width="4.57421875" style="2" bestFit="1" customWidth="1"/>
    <col min="27" max="28" width="4.8515625" style="2" bestFit="1" customWidth="1"/>
    <col min="29" max="29" width="4.7109375" style="2" bestFit="1" customWidth="1"/>
    <col min="30" max="30" width="7.00390625" style="2" bestFit="1" customWidth="1"/>
    <col min="31" max="31" width="11.140625" style="2" bestFit="1" customWidth="1"/>
    <col min="32" max="16384" width="9.140625" style="2" customWidth="1"/>
  </cols>
  <sheetData>
    <row r="1" spans="1:2" ht="8.25">
      <c r="A1" s="2" t="s">
        <v>0</v>
      </c>
      <c r="B1" s="2">
        <v>37362.44583333333</v>
      </c>
    </row>
    <row r="2" spans="1:5" ht="8.25">
      <c r="A2" s="2" t="s">
        <v>1</v>
      </c>
      <c r="B2" s="2" t="s">
        <v>92</v>
      </c>
      <c r="C2" s="2" t="s">
        <v>36</v>
      </c>
      <c r="D2" s="2" t="s">
        <v>37</v>
      </c>
      <c r="E2" s="2" t="s">
        <v>38</v>
      </c>
    </row>
    <row r="3" spans="1:6" ht="8.25">
      <c r="A3" s="2" t="s">
        <v>3</v>
      </c>
      <c r="B3" s="2" t="s">
        <v>93</v>
      </c>
      <c r="C3" s="2">
        <f>AVERAGE(E3:F3)</f>
        <v>10.125</v>
      </c>
      <c r="D3" s="2">
        <f>CONVERT(C3,"ft","m")</f>
        <v>3.0861</v>
      </c>
      <c r="E3" s="2">
        <f>CONVERT(VALUE(LEFT(B4,3)),"in","ft")</f>
        <v>10</v>
      </c>
      <c r="F3" s="2">
        <f>CONVERT(VALUE(RIGHT(B4,3)),"in","ft")</f>
        <v>10.25</v>
      </c>
    </row>
    <row r="4" spans="1:2" ht="8.25">
      <c r="A4" s="2" t="s">
        <v>5</v>
      </c>
      <c r="B4" s="2" t="s">
        <v>94</v>
      </c>
    </row>
    <row r="5" ht="8.25">
      <c r="A5" s="2" t="s">
        <v>7</v>
      </c>
    </row>
    <row r="6" ht="9" thickBot="1"/>
    <row r="7" spans="1:21" ht="9" thickTop="1">
      <c r="A7" s="3" t="s">
        <v>18</v>
      </c>
      <c r="B7" s="4" t="s">
        <v>26</v>
      </c>
      <c r="C7" s="4" t="s">
        <v>20</v>
      </c>
      <c r="D7" s="4" t="s">
        <v>21</v>
      </c>
      <c r="E7" s="4" t="s">
        <v>22</v>
      </c>
      <c r="F7" s="4"/>
      <c r="G7" s="4"/>
      <c r="H7" s="4"/>
      <c r="I7" s="4"/>
      <c r="J7" s="4"/>
      <c r="K7" s="5"/>
      <c r="T7" s="2" t="s">
        <v>24</v>
      </c>
      <c r="U7" s="2" t="s">
        <v>33</v>
      </c>
    </row>
    <row r="8" spans="1:23" ht="8.25">
      <c r="A8" s="6" t="s">
        <v>23</v>
      </c>
      <c r="B8" s="7"/>
      <c r="C8" s="7" t="s">
        <v>24</v>
      </c>
      <c r="D8" s="7" t="s">
        <v>24</v>
      </c>
      <c r="E8" s="7" t="s">
        <v>24</v>
      </c>
      <c r="F8" s="7"/>
      <c r="G8" s="7"/>
      <c r="H8" s="7"/>
      <c r="I8" s="7"/>
      <c r="J8" s="7"/>
      <c r="K8" s="8"/>
      <c r="Q8" s="2" t="s">
        <v>27</v>
      </c>
      <c r="R8" s="2" t="s">
        <v>28</v>
      </c>
      <c r="T8" s="2" t="s">
        <v>25</v>
      </c>
      <c r="U8" s="2" t="s">
        <v>34</v>
      </c>
      <c r="V8" s="2" t="s">
        <v>27</v>
      </c>
      <c r="W8" s="2" t="s">
        <v>28</v>
      </c>
    </row>
    <row r="9" spans="1:21" ht="8.25">
      <c r="A9" s="6"/>
      <c r="B9" s="7"/>
      <c r="C9" s="7" t="s">
        <v>25</v>
      </c>
      <c r="D9" s="7" t="s">
        <v>29</v>
      </c>
      <c r="E9" s="7" t="s">
        <v>25</v>
      </c>
      <c r="F9" s="7"/>
      <c r="G9" s="7" t="s">
        <v>27</v>
      </c>
      <c r="H9" s="7" t="s">
        <v>28</v>
      </c>
      <c r="I9" s="7" t="s">
        <v>39</v>
      </c>
      <c r="J9" s="7" t="s">
        <v>40</v>
      </c>
      <c r="K9" s="8" t="s">
        <v>41</v>
      </c>
      <c r="O9" s="2" t="s">
        <v>8</v>
      </c>
      <c r="P9" s="2">
        <v>0.375</v>
      </c>
      <c r="Q9" s="2">
        <f>CONVERT(P9,"um","mm")</f>
        <v>0.000375</v>
      </c>
      <c r="R9" s="2">
        <f>-LOG(Q9/1,2)</f>
        <v>11.380821783940931</v>
      </c>
      <c r="U9" s="2" t="s">
        <v>35</v>
      </c>
    </row>
    <row r="10" spans="1:23" ht="8.25">
      <c r="A10" s="11">
        <v>0</v>
      </c>
      <c r="B10" s="12">
        <v>1400</v>
      </c>
      <c r="C10" s="7">
        <v>0</v>
      </c>
      <c r="D10" s="7">
        <v>100</v>
      </c>
      <c r="E10" s="7">
        <v>0</v>
      </c>
      <c r="F10" s="7"/>
      <c r="G10" s="7">
        <f>CONVERT(A10,"um","mm")</f>
        <v>0</v>
      </c>
      <c r="H10" s="7" t="e">
        <f>-LOG(G10,2)</f>
        <v>#NUM!</v>
      </c>
      <c r="I10" s="7">
        <v>100</v>
      </c>
      <c r="J10" s="7"/>
      <c r="K10" s="8"/>
      <c r="O10" s="2" t="s">
        <v>9</v>
      </c>
      <c r="P10" s="2">
        <v>2000</v>
      </c>
      <c r="Q10" s="2">
        <f>CONVERT(P10,"um","mm")</f>
        <v>2</v>
      </c>
      <c r="R10" s="2">
        <f aca="true" t="shared" si="0" ref="R10:R16">-LOG(Q10/1,2)</f>
        <v>-1</v>
      </c>
      <c r="T10" s="2">
        <v>5</v>
      </c>
      <c r="U10" s="2">
        <v>0.873</v>
      </c>
      <c r="V10" s="2">
        <f>CONVERT(U10,"um","mm")</f>
        <v>0.000873</v>
      </c>
      <c r="W10" s="2">
        <f>-LOG(V10/1,2)</f>
        <v>10.161730725694735</v>
      </c>
    </row>
    <row r="11" spans="1:23" ht="8.25">
      <c r="A11" s="11">
        <v>0.12</v>
      </c>
      <c r="B11" s="12">
        <v>1300</v>
      </c>
      <c r="C11" s="7">
        <v>0</v>
      </c>
      <c r="D11" s="7">
        <v>100</v>
      </c>
      <c r="E11" s="7">
        <v>0</v>
      </c>
      <c r="F11" s="7"/>
      <c r="G11" s="7">
        <f>CONVERT(A11,"um","mm")</f>
        <v>0.00012</v>
      </c>
      <c r="H11" s="7">
        <f aca="true" t="shared" si="1" ref="H11:H44">-LOG(G11,2)</f>
        <v>13.024677973715656</v>
      </c>
      <c r="I11" s="7">
        <v>100</v>
      </c>
      <c r="J11" s="7">
        <v>13</v>
      </c>
      <c r="K11" s="8">
        <v>0</v>
      </c>
      <c r="O11" s="2" t="s">
        <v>10</v>
      </c>
      <c r="P11" s="2">
        <v>100</v>
      </c>
      <c r="Q11" s="2">
        <f>CONVERT(P11,"um","mm")</f>
        <v>0.1</v>
      </c>
      <c r="R11" s="2">
        <f t="shared" si="0"/>
        <v>3.321928094887362</v>
      </c>
      <c r="T11" s="2">
        <v>10</v>
      </c>
      <c r="U11" s="2">
        <v>1.311</v>
      </c>
      <c r="V11" s="2">
        <f>CONVERT(U11,"um","mm")</f>
        <v>0.001311</v>
      </c>
      <c r="W11" s="2">
        <f aca="true" t="shared" si="2" ref="W11:W18">-LOG(V11/1,2)</f>
        <v>9.57511659910242</v>
      </c>
    </row>
    <row r="12" spans="1:23" ht="8.25">
      <c r="A12" s="11">
        <v>0.24</v>
      </c>
      <c r="B12" s="12">
        <v>1200</v>
      </c>
      <c r="C12" s="7">
        <v>0</v>
      </c>
      <c r="D12" s="7">
        <v>100</v>
      </c>
      <c r="E12" s="7">
        <v>0.61</v>
      </c>
      <c r="F12" s="7"/>
      <c r="G12" s="7">
        <f>CONVERT(A12,"um","mm")</f>
        <v>0.00024</v>
      </c>
      <c r="H12" s="7">
        <f t="shared" si="1"/>
        <v>12.024677973715656</v>
      </c>
      <c r="I12" s="7">
        <v>100</v>
      </c>
      <c r="J12" s="7">
        <v>12</v>
      </c>
      <c r="K12" s="8">
        <v>0.61</v>
      </c>
      <c r="O12" s="2" t="s">
        <v>11</v>
      </c>
      <c r="P12" s="2">
        <v>13.91</v>
      </c>
      <c r="Q12" s="2">
        <f>CONVERT(P12,"um","mm")</f>
        <v>0.01391</v>
      </c>
      <c r="R12" s="2">
        <f t="shared" si="0"/>
        <v>6.167733769894573</v>
      </c>
      <c r="T12" s="2">
        <v>16</v>
      </c>
      <c r="U12" s="2">
        <v>1.93</v>
      </c>
      <c r="V12" s="2">
        <f>CONVERT(U12,"um","mm")</f>
        <v>0.00193</v>
      </c>
      <c r="W12" s="2">
        <f t="shared" si="2"/>
        <v>9.017183437168732</v>
      </c>
    </row>
    <row r="13" spans="1:23" ht="8.25">
      <c r="A13" s="11">
        <v>0.49</v>
      </c>
      <c r="B13" s="12">
        <v>1100</v>
      </c>
      <c r="C13" s="7">
        <v>0.61</v>
      </c>
      <c r="D13" s="7">
        <v>99.4</v>
      </c>
      <c r="E13" s="7">
        <v>5.67</v>
      </c>
      <c r="F13" s="7"/>
      <c r="G13" s="7">
        <f>CONVERT(A13,"um","mm")</f>
        <v>0.00049</v>
      </c>
      <c r="H13" s="7">
        <f t="shared" si="1"/>
        <v>10.994930630321603</v>
      </c>
      <c r="I13" s="7">
        <v>99.4</v>
      </c>
      <c r="J13" s="7">
        <v>11</v>
      </c>
      <c r="K13" s="8">
        <v>5.67</v>
      </c>
      <c r="O13" s="2" t="s">
        <v>12</v>
      </c>
      <c r="P13" s="2">
        <v>7.123</v>
      </c>
      <c r="Q13" s="2">
        <f>CONVERT(P13,"um","mm")</f>
        <v>0.007123</v>
      </c>
      <c r="R13" s="2">
        <f t="shared" si="0"/>
        <v>7.133299294374483</v>
      </c>
      <c r="T13" s="2">
        <v>25</v>
      </c>
      <c r="U13" s="2">
        <v>3.013</v>
      </c>
      <c r="V13" s="2">
        <f>CONVERT(U13,"um","mm")</f>
        <v>0.003013</v>
      </c>
      <c r="W13" s="2">
        <f t="shared" si="2"/>
        <v>8.374583611729712</v>
      </c>
    </row>
    <row r="14" spans="1:23" ht="8.25">
      <c r="A14" s="11">
        <v>0.98</v>
      </c>
      <c r="B14" s="12">
        <v>1000</v>
      </c>
      <c r="C14" s="7">
        <v>6.29</v>
      </c>
      <c r="D14" s="7">
        <v>93.7</v>
      </c>
      <c r="E14" s="7">
        <v>9.9</v>
      </c>
      <c r="F14" s="7"/>
      <c r="G14" s="7">
        <f>CONVERT(A14,"um","mm")</f>
        <v>0.00098</v>
      </c>
      <c r="H14" s="7">
        <f t="shared" si="1"/>
        <v>9.994930630321603</v>
      </c>
      <c r="I14" s="7">
        <v>93.7</v>
      </c>
      <c r="J14" s="7">
        <v>10</v>
      </c>
      <c r="K14" s="8">
        <v>9.9</v>
      </c>
      <c r="O14" s="2" t="s">
        <v>30</v>
      </c>
      <c r="P14" s="2">
        <v>3.459</v>
      </c>
      <c r="Q14" s="2">
        <f>CONVERT(P14,"um","mm")</f>
        <v>0.003459</v>
      </c>
      <c r="R14" s="2">
        <f t="shared" si="0"/>
        <v>8.175429270951247</v>
      </c>
      <c r="T14" s="2">
        <v>50</v>
      </c>
      <c r="U14" s="2">
        <v>7.123</v>
      </c>
      <c r="V14" s="2">
        <f>CONVERT(U14,"um","mm")</f>
        <v>0.007123</v>
      </c>
      <c r="W14" s="2">
        <f t="shared" si="2"/>
        <v>7.133299294374483</v>
      </c>
    </row>
    <row r="15" spans="1:23" ht="8.25">
      <c r="A15" s="11">
        <v>1.95</v>
      </c>
      <c r="B15" s="12">
        <v>900</v>
      </c>
      <c r="C15" s="7">
        <v>16.2</v>
      </c>
      <c r="D15" s="7">
        <v>83.8</v>
      </c>
      <c r="E15" s="7">
        <v>15.4</v>
      </c>
      <c r="F15" s="7"/>
      <c r="G15" s="7">
        <f>CONVERT(A15,"um","mm")</f>
        <v>0.00195</v>
      </c>
      <c r="H15" s="7">
        <f t="shared" si="1"/>
        <v>9.002310160687202</v>
      </c>
      <c r="I15" s="7">
        <v>83.8</v>
      </c>
      <c r="J15" s="7">
        <v>9</v>
      </c>
      <c r="K15" s="8">
        <v>15.4</v>
      </c>
      <c r="O15" s="2" t="s">
        <v>13</v>
      </c>
      <c r="P15" s="2">
        <v>1.952</v>
      </c>
      <c r="Q15" s="2">
        <f>CONVERT(P15,"um","mm")</f>
        <v>0.001952</v>
      </c>
      <c r="R15" s="2">
        <f t="shared" si="0"/>
        <v>9.000831231761287</v>
      </c>
      <c r="T15" s="2">
        <v>75</v>
      </c>
      <c r="U15" s="2">
        <v>15.58</v>
      </c>
      <c r="V15" s="2">
        <f>CONVERT(U15,"um","mm")</f>
        <v>0.01558</v>
      </c>
      <c r="W15" s="2">
        <f t="shared" si="2"/>
        <v>6.004160956375143</v>
      </c>
    </row>
    <row r="16" spans="1:23" ht="8.25">
      <c r="A16" s="11">
        <v>3.9</v>
      </c>
      <c r="B16" s="12">
        <v>800</v>
      </c>
      <c r="C16" s="7">
        <v>31.5</v>
      </c>
      <c r="D16" s="7">
        <v>68.5</v>
      </c>
      <c r="E16" s="7">
        <v>21.4</v>
      </c>
      <c r="F16" s="7"/>
      <c r="G16" s="7">
        <f>CONVERT(A16,"um","mm")</f>
        <v>0.0039</v>
      </c>
      <c r="H16" s="7">
        <f t="shared" si="1"/>
        <v>8.002310160687202</v>
      </c>
      <c r="I16" s="7">
        <v>68.5</v>
      </c>
      <c r="J16" s="7">
        <v>8</v>
      </c>
      <c r="K16" s="8">
        <v>21.4</v>
      </c>
      <c r="O16" s="2" t="s">
        <v>14</v>
      </c>
      <c r="P16" s="2">
        <v>7.775</v>
      </c>
      <c r="Q16" s="2">
        <f>CONVERT(P16,"um","mm")</f>
        <v>0.007775</v>
      </c>
      <c r="R16" s="2">
        <f t="shared" si="0"/>
        <v>7.006941609418847</v>
      </c>
      <c r="T16" s="2">
        <v>84</v>
      </c>
      <c r="U16" s="2">
        <v>21.65</v>
      </c>
      <c r="V16" s="2">
        <f>CONVERT(U16,"um","mm")</f>
        <v>0.02165</v>
      </c>
      <c r="W16" s="2">
        <f t="shared" si="2"/>
        <v>5.529489164822725</v>
      </c>
    </row>
    <row r="17" spans="1:23" ht="8.25">
      <c r="A17" s="11">
        <v>7.8</v>
      </c>
      <c r="B17" s="12">
        <v>700</v>
      </c>
      <c r="C17" s="7">
        <v>53</v>
      </c>
      <c r="D17" s="7">
        <v>47</v>
      </c>
      <c r="E17" s="7">
        <v>22.1</v>
      </c>
      <c r="F17" s="7"/>
      <c r="G17" s="7">
        <f>CONVERT(A17,"um","mm")</f>
        <v>0.0078</v>
      </c>
      <c r="H17" s="7">
        <f t="shared" si="1"/>
        <v>7.002310160687201</v>
      </c>
      <c r="I17" s="7">
        <v>47</v>
      </c>
      <c r="J17" s="7">
        <v>7</v>
      </c>
      <c r="K17" s="8">
        <v>22.1</v>
      </c>
      <c r="O17" s="2" t="s">
        <v>15</v>
      </c>
      <c r="P17" s="2">
        <v>24.09</v>
      </c>
      <c r="T17" s="2">
        <v>90</v>
      </c>
      <c r="U17" s="2">
        <v>28.7</v>
      </c>
      <c r="V17" s="2">
        <f>CONVERT(U17,"um","mm")</f>
        <v>0.0287</v>
      </c>
      <c r="W17" s="2">
        <f t="shared" si="2"/>
        <v>5.122805452873762</v>
      </c>
    </row>
    <row r="18" spans="1:23" ht="8.25">
      <c r="A18" s="11">
        <v>15.6</v>
      </c>
      <c r="B18" s="12">
        <v>600</v>
      </c>
      <c r="C18" s="7">
        <v>75</v>
      </c>
      <c r="D18" s="7">
        <v>25</v>
      </c>
      <c r="E18" s="7">
        <v>16.4</v>
      </c>
      <c r="F18" s="7"/>
      <c r="G18" s="7">
        <f>CONVERT(A18,"um","mm")</f>
        <v>0.0156</v>
      </c>
      <c r="H18" s="7">
        <f t="shared" si="1"/>
        <v>6.002310160687201</v>
      </c>
      <c r="I18" s="7">
        <v>25</v>
      </c>
      <c r="J18" s="7">
        <v>6</v>
      </c>
      <c r="K18" s="8">
        <v>16.4</v>
      </c>
      <c r="O18" s="2" t="s">
        <v>16</v>
      </c>
      <c r="P18" s="2">
        <v>580.2</v>
      </c>
      <c r="T18" s="2">
        <v>95</v>
      </c>
      <c r="U18" s="2">
        <v>41.44</v>
      </c>
      <c r="V18" s="2">
        <f>CONVERT(U18,"um","mm")</f>
        <v>0.04144</v>
      </c>
      <c r="W18" s="2">
        <f t="shared" si="2"/>
        <v>4.592832186750258</v>
      </c>
    </row>
    <row r="19" spans="1:16" ht="8.25">
      <c r="A19" s="11">
        <v>31.2</v>
      </c>
      <c r="B19" s="12">
        <v>500</v>
      </c>
      <c r="C19" s="7">
        <v>91.4</v>
      </c>
      <c r="D19" s="7">
        <v>8.6</v>
      </c>
      <c r="E19" s="7">
        <v>2.43</v>
      </c>
      <c r="F19" s="7"/>
      <c r="G19" s="7">
        <f>CONVERT(A19,"um","mm")</f>
        <v>0.0312</v>
      </c>
      <c r="H19" s="7">
        <f t="shared" si="1"/>
        <v>5.002310160687201</v>
      </c>
      <c r="I19" s="7">
        <v>8.6</v>
      </c>
      <c r="J19" s="7">
        <v>5</v>
      </c>
      <c r="K19" s="8">
        <f>SUM(E19+E20+E21+E22)</f>
        <v>5.98</v>
      </c>
      <c r="O19" s="2" t="s">
        <v>17</v>
      </c>
      <c r="P19" s="2">
        <v>173.2</v>
      </c>
    </row>
    <row r="20" spans="1:31" ht="8.25">
      <c r="A20" s="11">
        <v>37.2</v>
      </c>
      <c r="B20" s="12">
        <v>400</v>
      </c>
      <c r="C20" s="7">
        <v>93.8</v>
      </c>
      <c r="D20" s="7">
        <v>6.17</v>
      </c>
      <c r="E20" s="7">
        <v>1.78</v>
      </c>
      <c r="F20" s="7"/>
      <c r="G20" s="7">
        <f>CONVERT(A20,"um","mm")</f>
        <v>0.0372</v>
      </c>
      <c r="H20" s="7">
        <f t="shared" si="1"/>
        <v>4.748553568441418</v>
      </c>
      <c r="I20" s="7">
        <v>6.17</v>
      </c>
      <c r="J20" s="7">
        <v>4</v>
      </c>
      <c r="K20" s="8">
        <f>SUM(E23+E24+E25+E26)</f>
        <v>1.17</v>
      </c>
      <c r="O20" s="2" t="s">
        <v>31</v>
      </c>
      <c r="P20" s="2">
        <v>5.21</v>
      </c>
      <c r="U20" s="2">
        <v>5</v>
      </c>
      <c r="V20" s="2">
        <v>10</v>
      </c>
      <c r="W20" s="2">
        <v>16</v>
      </c>
      <c r="X20" s="2">
        <v>25</v>
      </c>
      <c r="Y20" s="2">
        <v>50</v>
      </c>
      <c r="Z20" s="2">
        <v>75</v>
      </c>
      <c r="AA20" s="2">
        <v>84</v>
      </c>
      <c r="AB20" s="2">
        <v>90</v>
      </c>
      <c r="AC20" s="2">
        <v>95</v>
      </c>
      <c r="AD20" s="2" t="s">
        <v>45</v>
      </c>
      <c r="AE20" s="2" t="s">
        <v>46</v>
      </c>
    </row>
    <row r="21" spans="1:30" ht="8.25">
      <c r="A21" s="11">
        <v>44.2</v>
      </c>
      <c r="B21" s="12">
        <v>325</v>
      </c>
      <c r="C21" s="7">
        <v>95.6</v>
      </c>
      <c r="D21" s="7">
        <v>4.39</v>
      </c>
      <c r="E21" s="7">
        <v>1.19</v>
      </c>
      <c r="F21" s="7"/>
      <c r="G21" s="7">
        <f>CONVERT(A21,"um","mm")</f>
        <v>0.0442</v>
      </c>
      <c r="H21" s="7">
        <f t="shared" si="1"/>
        <v>4.499809820158018</v>
      </c>
      <c r="I21" s="7">
        <v>4.39</v>
      </c>
      <c r="J21" s="7">
        <v>3</v>
      </c>
      <c r="K21" s="8">
        <f>SUM(E27+E28+E29+E30)</f>
        <v>1.43</v>
      </c>
      <c r="O21" s="2" t="s">
        <v>32</v>
      </c>
      <c r="P21" s="2">
        <v>33.44</v>
      </c>
      <c r="U21" s="2">
        <v>0.000873</v>
      </c>
      <c r="V21" s="2">
        <v>0.001311</v>
      </c>
      <c r="W21" s="2">
        <v>0.00193</v>
      </c>
      <c r="X21" s="2">
        <v>0.003013</v>
      </c>
      <c r="Y21" s="2">
        <v>0.007123</v>
      </c>
      <c r="Z21" s="2">
        <v>0.01558</v>
      </c>
      <c r="AA21" s="2">
        <v>0.02165</v>
      </c>
      <c r="AB21" s="2">
        <v>0.0287</v>
      </c>
      <c r="AC21" s="2">
        <v>0.04144</v>
      </c>
      <c r="AD21" s="2">
        <f>((W21+AA21)/2)</f>
        <v>0.01179</v>
      </c>
    </row>
    <row r="22" spans="1:31" ht="8.25">
      <c r="A22" s="11">
        <v>52.6</v>
      </c>
      <c r="B22" s="12">
        <v>270</v>
      </c>
      <c r="C22" s="7">
        <v>96.8</v>
      </c>
      <c r="D22" s="7">
        <v>3.2</v>
      </c>
      <c r="E22" s="7">
        <v>0.58</v>
      </c>
      <c r="F22" s="7"/>
      <c r="G22" s="7">
        <f>CONVERT(A22,"um","mm")</f>
        <v>0.0526</v>
      </c>
      <c r="H22" s="7">
        <f t="shared" si="1"/>
        <v>4.2487933902571475</v>
      </c>
      <c r="I22" s="7">
        <v>3.2</v>
      </c>
      <c r="J22" s="7">
        <v>2</v>
      </c>
      <c r="K22" s="8">
        <f>SUM(E31+E32+E33+E34)</f>
        <v>0.025390000000000003</v>
      </c>
      <c r="U22" s="2">
        <v>10.161730725694735</v>
      </c>
      <c r="V22" s="2">
        <v>9.57511659910242</v>
      </c>
      <c r="W22" s="2">
        <v>9.017183437168732</v>
      </c>
      <c r="X22" s="2">
        <v>8.374583611729712</v>
      </c>
      <c r="Y22" s="2">
        <v>7.133299294374483</v>
      </c>
      <c r="Z22" s="2">
        <v>6.004160956375143</v>
      </c>
      <c r="AA22" s="2">
        <v>5.529489164822725</v>
      </c>
      <c r="AB22" s="2">
        <v>5.122805452873762</v>
      </c>
      <c r="AC22" s="2">
        <v>4.592832186750258</v>
      </c>
      <c r="AD22" s="2">
        <f>((W22+AA22)/2)</f>
        <v>7.273336300995728</v>
      </c>
      <c r="AE22" s="2">
        <f>((X22-AB22)/2)</f>
        <v>1.6258890794279748</v>
      </c>
    </row>
    <row r="23" spans="1:11" ht="8.25">
      <c r="A23" s="11">
        <v>62.5</v>
      </c>
      <c r="B23" s="12">
        <v>230</v>
      </c>
      <c r="C23" s="7">
        <v>97.4</v>
      </c>
      <c r="D23" s="7">
        <v>2.62</v>
      </c>
      <c r="E23" s="7">
        <v>0.24</v>
      </c>
      <c r="F23" s="7"/>
      <c r="G23" s="7">
        <f>CONVERT(A23,"um","mm")</f>
        <v>0.0625</v>
      </c>
      <c r="H23" s="7">
        <f t="shared" si="1"/>
        <v>4</v>
      </c>
      <c r="I23" s="7">
        <v>2.62</v>
      </c>
      <c r="J23" s="7">
        <v>1</v>
      </c>
      <c r="K23" s="8">
        <f>SUM(E35+E36+E37+E38)</f>
        <v>0</v>
      </c>
    </row>
    <row r="24" spans="1:17" ht="8.25">
      <c r="A24" s="11">
        <v>74</v>
      </c>
      <c r="B24" s="12">
        <v>200</v>
      </c>
      <c r="C24" s="7">
        <v>97.6</v>
      </c>
      <c r="D24" s="7">
        <v>2.38</v>
      </c>
      <c r="E24" s="7">
        <v>0.18</v>
      </c>
      <c r="F24" s="7"/>
      <c r="G24" s="7">
        <f>CONVERT(A24,"um","mm")</f>
        <v>0.074</v>
      </c>
      <c r="H24" s="7">
        <f t="shared" si="1"/>
        <v>3.7563309190331378</v>
      </c>
      <c r="I24" s="7">
        <v>2.38</v>
      </c>
      <c r="J24" s="7">
        <v>0</v>
      </c>
      <c r="K24" s="8">
        <f>SUM(E39+E40+E41+E42)</f>
        <v>0</v>
      </c>
      <c r="O24" s="2" t="s">
        <v>42</v>
      </c>
      <c r="P24" s="2" t="s">
        <v>43</v>
      </c>
      <c r="Q24" s="2" t="s">
        <v>44</v>
      </c>
    </row>
    <row r="25" spans="1:17" ht="8.25">
      <c r="A25" s="11">
        <v>88</v>
      </c>
      <c r="B25" s="12">
        <v>170</v>
      </c>
      <c r="C25" s="7">
        <v>97.8</v>
      </c>
      <c r="D25" s="7">
        <v>2.2</v>
      </c>
      <c r="E25" s="7">
        <v>0.32</v>
      </c>
      <c r="F25" s="7"/>
      <c r="G25" s="7">
        <f>CONVERT(A25,"um","mm")</f>
        <v>0.088</v>
      </c>
      <c r="H25" s="7">
        <f t="shared" si="1"/>
        <v>3.50635266602479</v>
      </c>
      <c r="I25" s="7">
        <v>2.2</v>
      </c>
      <c r="J25" s="7">
        <v>-1</v>
      </c>
      <c r="K25" s="8">
        <f>SUM(E43+E44)</f>
        <v>0</v>
      </c>
      <c r="O25" s="2">
        <f>SUM(K25+K24+K23+K22+K21+K20)</f>
        <v>2.62539</v>
      </c>
      <c r="P25" s="2">
        <f>SUM(K19+K18+K17+K16)</f>
        <v>65.88</v>
      </c>
      <c r="Q25" s="2">
        <f>SUM(K15+K14+K13+K12+K11+K10)</f>
        <v>31.58</v>
      </c>
    </row>
    <row r="26" spans="1:11" ht="8.25">
      <c r="A26" s="11">
        <v>105</v>
      </c>
      <c r="B26" s="12">
        <v>140</v>
      </c>
      <c r="C26" s="7">
        <v>98.1</v>
      </c>
      <c r="D26" s="7">
        <v>1.88</v>
      </c>
      <c r="E26" s="7">
        <v>0.43</v>
      </c>
      <c r="F26" s="7"/>
      <c r="G26" s="7">
        <f>CONVERT(A26,"um","mm")</f>
        <v>0.105</v>
      </c>
      <c r="H26" s="7">
        <f t="shared" si="1"/>
        <v>3.2515387669959646</v>
      </c>
      <c r="I26" s="7">
        <v>1.88</v>
      </c>
      <c r="J26" s="7"/>
      <c r="K26" s="8"/>
    </row>
    <row r="27" spans="1:11" ht="8.25">
      <c r="A27" s="11">
        <v>125</v>
      </c>
      <c r="B27" s="12">
        <v>120</v>
      </c>
      <c r="C27" s="7">
        <v>98.6</v>
      </c>
      <c r="D27" s="7">
        <v>1.45</v>
      </c>
      <c r="E27" s="7">
        <v>0.44</v>
      </c>
      <c r="F27" s="7"/>
      <c r="G27" s="7">
        <f>CONVERT(A27,"um","mm")</f>
        <v>0.125</v>
      </c>
      <c r="H27" s="7">
        <f t="shared" si="1"/>
        <v>3</v>
      </c>
      <c r="I27" s="7">
        <v>1.45</v>
      </c>
      <c r="J27" s="7"/>
      <c r="K27" s="8"/>
    </row>
    <row r="28" spans="1:11" ht="8.25">
      <c r="A28" s="11">
        <v>149</v>
      </c>
      <c r="B28" s="12">
        <v>100</v>
      </c>
      <c r="C28" s="7">
        <v>99</v>
      </c>
      <c r="D28" s="7">
        <v>1.01</v>
      </c>
      <c r="E28" s="7">
        <v>0.43</v>
      </c>
      <c r="F28" s="7"/>
      <c r="G28" s="7">
        <f>CONVERT(A28,"um","mm")</f>
        <v>0.149</v>
      </c>
      <c r="H28" s="7">
        <f t="shared" si="1"/>
        <v>2.746615764199926</v>
      </c>
      <c r="I28" s="7">
        <v>1.01</v>
      </c>
      <c r="J28" s="7"/>
      <c r="K28" s="8"/>
    </row>
    <row r="29" spans="1:11" ht="8.25">
      <c r="A29" s="11">
        <v>177</v>
      </c>
      <c r="B29" s="12">
        <v>80</v>
      </c>
      <c r="C29" s="7">
        <v>99.4</v>
      </c>
      <c r="D29" s="7">
        <v>0.58</v>
      </c>
      <c r="E29" s="7">
        <v>0.38</v>
      </c>
      <c r="F29" s="7"/>
      <c r="G29" s="7">
        <f>CONVERT(A29,"um","mm")</f>
        <v>0.177</v>
      </c>
      <c r="H29" s="7">
        <f t="shared" si="1"/>
        <v>2.49817873457909</v>
      </c>
      <c r="I29" s="7">
        <v>0.58</v>
      </c>
      <c r="J29" s="7"/>
      <c r="K29" s="8"/>
    </row>
    <row r="30" spans="1:11" ht="8.25">
      <c r="A30" s="11">
        <v>210</v>
      </c>
      <c r="B30" s="12">
        <v>70</v>
      </c>
      <c r="C30" s="7">
        <v>99.8</v>
      </c>
      <c r="D30" s="7">
        <v>0.21</v>
      </c>
      <c r="E30" s="7">
        <v>0.18</v>
      </c>
      <c r="F30" s="7"/>
      <c r="G30" s="7">
        <f>CONVERT(A30,"um","mm")</f>
        <v>0.21</v>
      </c>
      <c r="H30" s="7">
        <f t="shared" si="1"/>
        <v>2.2515387669959646</v>
      </c>
      <c r="I30" s="7">
        <v>0.21</v>
      </c>
      <c r="J30" s="7"/>
      <c r="K30" s="8"/>
    </row>
    <row r="31" spans="1:11" ht="8.25">
      <c r="A31" s="11">
        <v>250</v>
      </c>
      <c r="B31" s="12">
        <v>60</v>
      </c>
      <c r="C31" s="7">
        <v>99.97</v>
      </c>
      <c r="D31" s="7">
        <v>0.026</v>
      </c>
      <c r="E31" s="7">
        <v>0.025</v>
      </c>
      <c r="F31" s="7"/>
      <c r="G31" s="7">
        <f>CONVERT(A31,"um","mm")</f>
        <v>0.25</v>
      </c>
      <c r="H31" s="7">
        <f t="shared" si="1"/>
        <v>2</v>
      </c>
      <c r="I31" s="7">
        <v>0.026</v>
      </c>
      <c r="J31" s="7"/>
      <c r="K31" s="8"/>
    </row>
    <row r="32" spans="1:11" ht="8.25">
      <c r="A32" s="11">
        <v>297</v>
      </c>
      <c r="B32" s="12">
        <v>50</v>
      </c>
      <c r="C32" s="7">
        <v>100</v>
      </c>
      <c r="D32" s="7">
        <v>0.00039</v>
      </c>
      <c r="E32" s="7">
        <v>0.00039</v>
      </c>
      <c r="F32" s="7"/>
      <c r="G32" s="7">
        <f>CONVERT(A32,"um","mm")</f>
        <v>0.297</v>
      </c>
      <c r="H32" s="7">
        <f t="shared" si="1"/>
        <v>1.7514651638613215</v>
      </c>
      <c r="I32" s="7">
        <v>0.00039</v>
      </c>
      <c r="J32" s="7"/>
      <c r="K32" s="8"/>
    </row>
    <row r="33" spans="1:11" ht="8.25">
      <c r="A33" s="11">
        <v>354</v>
      </c>
      <c r="B33" s="12">
        <v>45</v>
      </c>
      <c r="C33" s="7">
        <v>100</v>
      </c>
      <c r="D33" s="7">
        <v>0</v>
      </c>
      <c r="E33" s="7">
        <v>0</v>
      </c>
      <c r="F33" s="7"/>
      <c r="G33" s="7">
        <f>CONVERT(A33,"um","mm")</f>
        <v>0.354</v>
      </c>
      <c r="H33" s="7">
        <f t="shared" si="1"/>
        <v>1.4981787345790896</v>
      </c>
      <c r="I33" s="7">
        <v>0</v>
      </c>
      <c r="J33" s="7"/>
      <c r="K33" s="8"/>
    </row>
    <row r="34" spans="1:11" ht="8.25">
      <c r="A34" s="11">
        <v>420</v>
      </c>
      <c r="B34" s="12">
        <v>40</v>
      </c>
      <c r="C34" s="7">
        <v>100</v>
      </c>
      <c r="D34" s="7">
        <v>0</v>
      </c>
      <c r="E34" s="7">
        <v>0</v>
      </c>
      <c r="F34" s="7"/>
      <c r="G34" s="7">
        <f>CONVERT(A34,"um","mm")</f>
        <v>0.42</v>
      </c>
      <c r="H34" s="7">
        <f t="shared" si="1"/>
        <v>1.2515387669959643</v>
      </c>
      <c r="I34" s="7">
        <v>0</v>
      </c>
      <c r="J34" s="7"/>
      <c r="K34" s="8"/>
    </row>
    <row r="35" spans="1:11" ht="8.25">
      <c r="A35" s="11">
        <v>500</v>
      </c>
      <c r="B35" s="12">
        <v>35</v>
      </c>
      <c r="C35" s="7">
        <v>100</v>
      </c>
      <c r="D35" s="7">
        <v>0</v>
      </c>
      <c r="E35" s="7">
        <v>0</v>
      </c>
      <c r="F35" s="7"/>
      <c r="G35" s="7">
        <f>CONVERT(A35,"um","mm")</f>
        <v>0.5</v>
      </c>
      <c r="H35" s="7">
        <f t="shared" si="1"/>
        <v>1</v>
      </c>
      <c r="I35" s="7">
        <v>0</v>
      </c>
      <c r="J35" s="7"/>
      <c r="K35" s="8"/>
    </row>
    <row r="36" spans="1:11" ht="8.25">
      <c r="A36" s="11">
        <v>590</v>
      </c>
      <c r="B36" s="12">
        <v>30</v>
      </c>
      <c r="C36" s="7">
        <v>100</v>
      </c>
      <c r="D36" s="7">
        <v>0</v>
      </c>
      <c r="E36" s="7">
        <v>0</v>
      </c>
      <c r="F36" s="7"/>
      <c r="G36" s="7">
        <f>CONVERT(A36,"um","mm")</f>
        <v>0.59</v>
      </c>
      <c r="H36" s="7">
        <f t="shared" si="1"/>
        <v>0.7612131404128836</v>
      </c>
      <c r="I36" s="7">
        <v>0</v>
      </c>
      <c r="J36" s="7"/>
      <c r="K36" s="8"/>
    </row>
    <row r="37" spans="1:11" ht="8.25">
      <c r="A37" s="11">
        <v>710</v>
      </c>
      <c r="B37" s="12">
        <v>25</v>
      </c>
      <c r="C37" s="7">
        <v>100</v>
      </c>
      <c r="D37" s="7">
        <v>0</v>
      </c>
      <c r="E37" s="7">
        <v>0</v>
      </c>
      <c r="F37" s="7"/>
      <c r="G37" s="7">
        <f>CONVERT(A37,"um","mm")</f>
        <v>0.71</v>
      </c>
      <c r="H37" s="7">
        <f t="shared" si="1"/>
        <v>0.49410907027004275</v>
      </c>
      <c r="I37" s="7">
        <v>0</v>
      </c>
      <c r="J37" s="7"/>
      <c r="K37" s="8"/>
    </row>
    <row r="38" spans="1:11" ht="8.25">
      <c r="A38" s="11">
        <v>840</v>
      </c>
      <c r="B38" s="12">
        <v>20</v>
      </c>
      <c r="C38" s="7">
        <v>100</v>
      </c>
      <c r="D38" s="7">
        <v>0</v>
      </c>
      <c r="E38" s="7">
        <v>0</v>
      </c>
      <c r="F38" s="7"/>
      <c r="G38" s="7">
        <f>CONVERT(A38,"um","mm")</f>
        <v>0.84</v>
      </c>
      <c r="H38" s="7">
        <f t="shared" si="1"/>
        <v>0.2515387669959645</v>
      </c>
      <c r="I38" s="7">
        <v>0</v>
      </c>
      <c r="J38" s="7"/>
      <c r="K38" s="8"/>
    </row>
    <row r="39" spans="1:11" ht="8.25">
      <c r="A39" s="11">
        <v>1000</v>
      </c>
      <c r="B39" s="12">
        <v>18</v>
      </c>
      <c r="C39" s="7">
        <v>100</v>
      </c>
      <c r="D39" s="7">
        <v>0</v>
      </c>
      <c r="E39" s="7">
        <v>0</v>
      </c>
      <c r="F39" s="7"/>
      <c r="G39" s="7">
        <f>CONVERT(A39,"um","mm")</f>
        <v>1</v>
      </c>
      <c r="H39" s="7">
        <f t="shared" si="1"/>
        <v>0</v>
      </c>
      <c r="I39" s="7">
        <v>0</v>
      </c>
      <c r="J39" s="7"/>
      <c r="K39" s="8"/>
    </row>
    <row r="40" spans="1:11" ht="8.25">
      <c r="A40" s="11">
        <v>1190</v>
      </c>
      <c r="B40" s="12">
        <v>16</v>
      </c>
      <c r="C40" s="7">
        <v>100</v>
      </c>
      <c r="D40" s="7">
        <v>0</v>
      </c>
      <c r="E40" s="7">
        <v>0</v>
      </c>
      <c r="F40" s="7"/>
      <c r="G40" s="7">
        <f>CONVERT(A40,"um","mm")</f>
        <v>1.19</v>
      </c>
      <c r="H40" s="7">
        <f t="shared" si="1"/>
        <v>-0.2509615735332188</v>
      </c>
      <c r="I40" s="7">
        <v>0</v>
      </c>
      <c r="J40" s="7"/>
      <c r="K40" s="8"/>
    </row>
    <row r="41" spans="1:11" ht="8.25">
      <c r="A41" s="11">
        <v>1410</v>
      </c>
      <c r="B41" s="12">
        <v>14</v>
      </c>
      <c r="C41" s="7">
        <v>100</v>
      </c>
      <c r="D41" s="7">
        <v>0</v>
      </c>
      <c r="E41" s="7">
        <v>0</v>
      </c>
      <c r="F41" s="7"/>
      <c r="G41" s="7">
        <f>CONVERT(A41,"um","mm")</f>
        <v>1.41</v>
      </c>
      <c r="H41" s="7">
        <f t="shared" si="1"/>
        <v>-0.4956951626240688</v>
      </c>
      <c r="I41" s="7">
        <v>0</v>
      </c>
      <c r="J41" s="7"/>
      <c r="K41" s="8"/>
    </row>
    <row r="42" spans="1:11" ht="8.25">
      <c r="A42" s="11">
        <v>1680</v>
      </c>
      <c r="B42" s="12">
        <v>12</v>
      </c>
      <c r="C42" s="7">
        <v>100</v>
      </c>
      <c r="D42" s="7">
        <v>0</v>
      </c>
      <c r="E42" s="7">
        <v>0</v>
      </c>
      <c r="F42" s="7"/>
      <c r="G42" s="7">
        <f>CONVERT(A42,"um","mm")</f>
        <v>1.68</v>
      </c>
      <c r="H42" s="7">
        <f t="shared" si="1"/>
        <v>-0.7484612330040356</v>
      </c>
      <c r="I42" s="7">
        <v>0</v>
      </c>
      <c r="J42" s="7"/>
      <c r="K42" s="8"/>
    </row>
    <row r="43" spans="1:11" ht="8.25">
      <c r="A43" s="11">
        <v>2000</v>
      </c>
      <c r="B43" s="12">
        <v>10</v>
      </c>
      <c r="C43" s="7">
        <v>100</v>
      </c>
      <c r="D43" s="7">
        <v>0</v>
      </c>
      <c r="E43" s="7">
        <v>0</v>
      </c>
      <c r="F43" s="7"/>
      <c r="G43" s="7">
        <f>CONVERT(A43,"um","mm")</f>
        <v>2</v>
      </c>
      <c r="H43" s="7">
        <f t="shared" si="1"/>
        <v>-1</v>
      </c>
      <c r="I43" s="7">
        <v>0</v>
      </c>
      <c r="J43" s="7"/>
      <c r="K43" s="8"/>
    </row>
    <row r="44" spans="1:11" ht="9" thickBot="1">
      <c r="A44" s="13"/>
      <c r="B44" s="14"/>
      <c r="C44" s="9">
        <v>100</v>
      </c>
      <c r="D44" s="9">
        <v>0</v>
      </c>
      <c r="E44" s="9"/>
      <c r="F44" s="9"/>
      <c r="G44" s="9">
        <f>CONVERT(A44,"um","mm")</f>
        <v>0</v>
      </c>
      <c r="H44" s="9" t="e">
        <f t="shared" si="1"/>
        <v>#NUM!</v>
      </c>
      <c r="I44" s="9"/>
      <c r="J44" s="9"/>
      <c r="K44" s="10"/>
    </row>
    <row r="45" ht="9" thickTop="1"/>
  </sheetData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J1">
      <selection activeCell="O25" sqref="O25:Q25"/>
    </sheetView>
  </sheetViews>
  <sheetFormatPr defaultColWidth="9.140625" defaultRowHeight="12.75"/>
  <cols>
    <col min="1" max="1" width="8.00390625" style="2" bestFit="1" customWidth="1"/>
    <col min="2" max="2" width="9.00390625" style="2" bestFit="1" customWidth="1"/>
    <col min="3" max="4" width="9.28125" style="2" bestFit="1" customWidth="1"/>
    <col min="5" max="5" width="10.57421875" style="2" bestFit="1" customWidth="1"/>
    <col min="6" max="6" width="0.85546875" style="2" customWidth="1"/>
    <col min="7" max="8" width="5.00390625" style="2" bestFit="1" customWidth="1"/>
    <col min="9" max="9" width="5.28125" style="2" bestFit="1" customWidth="1"/>
    <col min="10" max="10" width="4.57421875" style="2" bestFit="1" customWidth="1"/>
    <col min="11" max="11" width="6.28125" style="2" bestFit="1" customWidth="1"/>
    <col min="12" max="14" width="0.85546875" style="2" customWidth="1"/>
    <col min="15" max="15" width="11.57421875" style="2" bestFit="1" customWidth="1"/>
    <col min="16" max="16" width="6.28125" style="2" bestFit="1" customWidth="1"/>
    <col min="17" max="17" width="5.00390625" style="2" bestFit="1" customWidth="1"/>
    <col min="18" max="18" width="4.8515625" style="2" bestFit="1" customWidth="1"/>
    <col min="19" max="19" width="0.85546875" style="2" customWidth="1"/>
    <col min="20" max="20" width="4.8515625" style="2" bestFit="1" customWidth="1"/>
    <col min="21" max="21" width="5.57421875" style="2" bestFit="1" customWidth="1"/>
    <col min="22" max="22" width="5.00390625" style="2" bestFit="1" customWidth="1"/>
    <col min="23" max="23" width="4.8515625" style="2" bestFit="1" customWidth="1"/>
    <col min="24" max="25" width="4.7109375" style="2" bestFit="1" customWidth="1"/>
    <col min="26" max="26" width="4.57421875" style="2" bestFit="1" customWidth="1"/>
    <col min="27" max="28" width="4.8515625" style="2" bestFit="1" customWidth="1"/>
    <col min="29" max="29" width="4.7109375" style="2" bestFit="1" customWidth="1"/>
    <col min="30" max="30" width="7.00390625" style="2" bestFit="1" customWidth="1"/>
    <col min="31" max="31" width="11.140625" style="2" bestFit="1" customWidth="1"/>
    <col min="32" max="16384" width="9.140625" style="2" customWidth="1"/>
  </cols>
  <sheetData>
    <row r="1" spans="1:2" ht="8.25">
      <c r="A1" s="2" t="s">
        <v>0</v>
      </c>
      <c r="B1" s="2">
        <v>37362.5375</v>
      </c>
    </row>
    <row r="2" spans="1:5" ht="8.25">
      <c r="A2" s="2" t="s">
        <v>1</v>
      </c>
      <c r="B2" s="2" t="s">
        <v>89</v>
      </c>
      <c r="C2" s="2" t="s">
        <v>36</v>
      </c>
      <c r="D2" s="2" t="s">
        <v>37</v>
      </c>
      <c r="E2" s="2" t="s">
        <v>38</v>
      </c>
    </row>
    <row r="3" spans="1:6" ht="8.25">
      <c r="A3" s="2" t="s">
        <v>3</v>
      </c>
      <c r="B3" s="2" t="s">
        <v>90</v>
      </c>
      <c r="C3" s="2">
        <f>AVERAGE(E3:F3)</f>
        <v>9.708333333333334</v>
      </c>
      <c r="D3" s="2">
        <f>CONVERT(C3,"ft","m")</f>
        <v>2.9591</v>
      </c>
      <c r="E3" s="2">
        <f>CONVERT(VALUE(LEFT(B4,3)),"in","ft")</f>
        <v>9.583333333333334</v>
      </c>
      <c r="F3" s="2">
        <f>CONVERT(VALUE(RIGHT(B4,3)),"in","ft")</f>
        <v>9.833333333333334</v>
      </c>
    </row>
    <row r="4" spans="1:2" ht="8.25">
      <c r="A4" s="2" t="s">
        <v>5</v>
      </c>
      <c r="B4" s="2" t="s">
        <v>91</v>
      </c>
    </row>
    <row r="5" ht="8.25">
      <c r="A5" s="2" t="s">
        <v>7</v>
      </c>
    </row>
    <row r="6" ht="9" thickBot="1"/>
    <row r="7" spans="1:21" ht="9" thickTop="1">
      <c r="A7" s="3" t="s">
        <v>18</v>
      </c>
      <c r="B7" s="4" t="s">
        <v>26</v>
      </c>
      <c r="C7" s="4" t="s">
        <v>20</v>
      </c>
      <c r="D7" s="4" t="s">
        <v>21</v>
      </c>
      <c r="E7" s="4" t="s">
        <v>22</v>
      </c>
      <c r="F7" s="4"/>
      <c r="G7" s="4"/>
      <c r="H7" s="4"/>
      <c r="I7" s="4"/>
      <c r="J7" s="4"/>
      <c r="K7" s="5"/>
      <c r="T7" s="2" t="s">
        <v>24</v>
      </c>
      <c r="U7" s="2" t="s">
        <v>33</v>
      </c>
    </row>
    <row r="8" spans="1:23" ht="8.25">
      <c r="A8" s="6" t="s">
        <v>23</v>
      </c>
      <c r="B8" s="7"/>
      <c r="C8" s="7" t="s">
        <v>24</v>
      </c>
      <c r="D8" s="7" t="s">
        <v>24</v>
      </c>
      <c r="E8" s="7" t="s">
        <v>24</v>
      </c>
      <c r="F8" s="7"/>
      <c r="G8" s="7"/>
      <c r="H8" s="7"/>
      <c r="I8" s="7"/>
      <c r="J8" s="7"/>
      <c r="K8" s="8"/>
      <c r="Q8" s="2" t="s">
        <v>27</v>
      </c>
      <c r="R8" s="2" t="s">
        <v>28</v>
      </c>
      <c r="T8" s="2" t="s">
        <v>25</v>
      </c>
      <c r="U8" s="2" t="s">
        <v>34</v>
      </c>
      <c r="V8" s="2" t="s">
        <v>27</v>
      </c>
      <c r="W8" s="2" t="s">
        <v>28</v>
      </c>
    </row>
    <row r="9" spans="1:21" ht="8.25">
      <c r="A9" s="6"/>
      <c r="B9" s="7"/>
      <c r="C9" s="7" t="s">
        <v>25</v>
      </c>
      <c r="D9" s="7" t="s">
        <v>29</v>
      </c>
      <c r="E9" s="7" t="s">
        <v>25</v>
      </c>
      <c r="F9" s="7"/>
      <c r="G9" s="7" t="s">
        <v>27</v>
      </c>
      <c r="H9" s="7" t="s">
        <v>28</v>
      </c>
      <c r="I9" s="7" t="s">
        <v>39</v>
      </c>
      <c r="J9" s="7" t="s">
        <v>40</v>
      </c>
      <c r="K9" s="8" t="s">
        <v>41</v>
      </c>
      <c r="O9" s="2" t="s">
        <v>8</v>
      </c>
      <c r="P9" s="2">
        <v>0.375</v>
      </c>
      <c r="Q9" s="2">
        <f>CONVERT(P9,"um","mm")</f>
        <v>0.000375</v>
      </c>
      <c r="R9" s="2">
        <f>-LOG(Q9/1,2)</f>
        <v>11.380821783940931</v>
      </c>
      <c r="U9" s="2" t="s">
        <v>35</v>
      </c>
    </row>
    <row r="10" spans="1:23" ht="8.25">
      <c r="A10" s="11">
        <v>0</v>
      </c>
      <c r="B10" s="12">
        <v>1400</v>
      </c>
      <c r="C10" s="7">
        <v>0</v>
      </c>
      <c r="D10" s="7">
        <v>100</v>
      </c>
      <c r="E10" s="7">
        <v>0</v>
      </c>
      <c r="F10" s="7"/>
      <c r="G10" s="7">
        <f>CONVERT(A10,"um","mm")</f>
        <v>0</v>
      </c>
      <c r="H10" s="7" t="e">
        <f>-LOG(G10,2)</f>
        <v>#NUM!</v>
      </c>
      <c r="I10" s="7">
        <v>100</v>
      </c>
      <c r="J10" s="7"/>
      <c r="K10" s="8"/>
      <c r="O10" s="2" t="s">
        <v>9</v>
      </c>
      <c r="P10" s="2">
        <v>2000</v>
      </c>
      <c r="Q10" s="2">
        <f>CONVERT(P10,"um","mm")</f>
        <v>2</v>
      </c>
      <c r="R10" s="2">
        <f aca="true" t="shared" si="0" ref="R10:R16">-LOG(Q10/1,2)</f>
        <v>-1</v>
      </c>
      <c r="T10" s="2">
        <v>5</v>
      </c>
      <c r="U10" s="2">
        <v>0.849</v>
      </c>
      <c r="V10" s="2">
        <f>CONVERT(U10,"um","mm")</f>
        <v>0.000849</v>
      </c>
      <c r="W10" s="2">
        <f>-LOG(V10/1,2)</f>
        <v>10.201947825771136</v>
      </c>
    </row>
    <row r="11" spans="1:23" ht="8.25">
      <c r="A11" s="11">
        <v>0.12</v>
      </c>
      <c r="B11" s="12">
        <v>1300</v>
      </c>
      <c r="C11" s="7">
        <v>0</v>
      </c>
      <c r="D11" s="7">
        <v>100</v>
      </c>
      <c r="E11" s="7">
        <v>0</v>
      </c>
      <c r="F11" s="7"/>
      <c r="G11" s="7">
        <f>CONVERT(A11,"um","mm")</f>
        <v>0.00012</v>
      </c>
      <c r="H11" s="7">
        <f aca="true" t="shared" si="1" ref="H11:H44">-LOG(G11,2)</f>
        <v>13.024677973715656</v>
      </c>
      <c r="I11" s="7">
        <v>100</v>
      </c>
      <c r="J11" s="7">
        <v>13</v>
      </c>
      <c r="K11" s="8">
        <v>0</v>
      </c>
      <c r="O11" s="2" t="s">
        <v>10</v>
      </c>
      <c r="P11" s="2">
        <v>100</v>
      </c>
      <c r="Q11" s="2">
        <f>CONVERT(P11,"um","mm")</f>
        <v>0.1</v>
      </c>
      <c r="R11" s="2">
        <f t="shared" si="0"/>
        <v>3.321928094887362</v>
      </c>
      <c r="T11" s="2">
        <v>10</v>
      </c>
      <c r="U11" s="2">
        <v>1.268</v>
      </c>
      <c r="V11" s="2">
        <f>CONVERT(U11,"um","mm")</f>
        <v>0.001268</v>
      </c>
      <c r="W11" s="2">
        <f aca="true" t="shared" si="2" ref="W11:W18">-LOG(V11/1,2)</f>
        <v>9.623229539184766</v>
      </c>
    </row>
    <row r="12" spans="1:23" ht="8.25">
      <c r="A12" s="11">
        <v>0.24</v>
      </c>
      <c r="B12" s="12">
        <v>1200</v>
      </c>
      <c r="C12" s="7">
        <v>0</v>
      </c>
      <c r="D12" s="7">
        <v>100</v>
      </c>
      <c r="E12" s="7">
        <v>0.66</v>
      </c>
      <c r="F12" s="7"/>
      <c r="G12" s="7">
        <f>CONVERT(A12,"um","mm")</f>
        <v>0.00024</v>
      </c>
      <c r="H12" s="7">
        <f t="shared" si="1"/>
        <v>12.024677973715656</v>
      </c>
      <c r="I12" s="7">
        <v>100</v>
      </c>
      <c r="J12" s="7">
        <v>12</v>
      </c>
      <c r="K12" s="8">
        <v>0.66</v>
      </c>
      <c r="O12" s="2" t="s">
        <v>11</v>
      </c>
      <c r="P12" s="2">
        <v>13.35</v>
      </c>
      <c r="Q12" s="2">
        <f>CONVERT(P12,"um","mm")</f>
        <v>0.01335</v>
      </c>
      <c r="R12" s="2">
        <f t="shared" si="0"/>
        <v>6.227016447861896</v>
      </c>
      <c r="T12" s="2">
        <v>16</v>
      </c>
      <c r="U12" s="2">
        <v>1.88</v>
      </c>
      <c r="V12" s="2">
        <f>CONVERT(U12,"um","mm")</f>
        <v>0.00188</v>
      </c>
      <c r="W12" s="2">
        <f t="shared" si="2"/>
        <v>9.055051622759175</v>
      </c>
    </row>
    <row r="13" spans="1:23" ht="8.25">
      <c r="A13" s="11">
        <v>0.49</v>
      </c>
      <c r="B13" s="12">
        <v>1100</v>
      </c>
      <c r="C13" s="7">
        <v>0.66</v>
      </c>
      <c r="D13" s="7">
        <v>99.3</v>
      </c>
      <c r="E13" s="7">
        <v>5.99</v>
      </c>
      <c r="F13" s="7"/>
      <c r="G13" s="7">
        <f>CONVERT(A13,"um","mm")</f>
        <v>0.00049</v>
      </c>
      <c r="H13" s="7">
        <f t="shared" si="1"/>
        <v>10.994930630321603</v>
      </c>
      <c r="I13" s="7">
        <v>99.3</v>
      </c>
      <c r="J13" s="7">
        <v>11</v>
      </c>
      <c r="K13" s="8">
        <v>5.99</v>
      </c>
      <c r="O13" s="2" t="s">
        <v>12</v>
      </c>
      <c r="P13" s="2">
        <v>7.293</v>
      </c>
      <c r="Q13" s="2">
        <f>CONVERT(P13,"um","mm")</f>
        <v>0.007293</v>
      </c>
      <c r="R13" s="2">
        <f t="shared" si="0"/>
        <v>7.09927189057429</v>
      </c>
      <c r="T13" s="2">
        <v>25</v>
      </c>
      <c r="U13" s="2">
        <v>2.99</v>
      </c>
      <c r="V13" s="2">
        <f>CONVERT(U13,"um","mm")</f>
        <v>0.0029900000000000005</v>
      </c>
      <c r="W13" s="2">
        <f t="shared" si="2"/>
        <v>8.385638800238707</v>
      </c>
    </row>
    <row r="14" spans="1:23" ht="8.25">
      <c r="A14" s="11">
        <v>0.98</v>
      </c>
      <c r="B14" s="12">
        <v>1000</v>
      </c>
      <c r="C14" s="7">
        <v>6.65</v>
      </c>
      <c r="D14" s="7">
        <v>93.4</v>
      </c>
      <c r="E14" s="7">
        <v>9.97</v>
      </c>
      <c r="F14" s="7"/>
      <c r="G14" s="7">
        <f>CONVERT(A14,"um","mm")</f>
        <v>0.00098</v>
      </c>
      <c r="H14" s="7">
        <f t="shared" si="1"/>
        <v>9.994930630321603</v>
      </c>
      <c r="I14" s="7">
        <v>93.4</v>
      </c>
      <c r="J14" s="7">
        <v>10</v>
      </c>
      <c r="K14" s="8">
        <v>9.97</v>
      </c>
      <c r="O14" s="2" t="s">
        <v>30</v>
      </c>
      <c r="P14" s="2">
        <v>3.415</v>
      </c>
      <c r="Q14" s="2">
        <f>CONVERT(P14,"um","mm")</f>
        <v>0.003415</v>
      </c>
      <c r="R14" s="2">
        <f t="shared" si="0"/>
        <v>8.193898706146722</v>
      </c>
      <c r="T14" s="2">
        <v>50</v>
      </c>
      <c r="U14" s="2">
        <v>7.293</v>
      </c>
      <c r="V14" s="2">
        <f>CONVERT(U14,"um","mm")</f>
        <v>0.007293</v>
      </c>
      <c r="W14" s="2">
        <f t="shared" si="2"/>
        <v>7.09927189057429</v>
      </c>
    </row>
    <row r="15" spans="1:23" ht="8.25">
      <c r="A15" s="11">
        <v>1.95</v>
      </c>
      <c r="B15" s="12">
        <v>900</v>
      </c>
      <c r="C15" s="7">
        <v>16.6</v>
      </c>
      <c r="D15" s="7">
        <v>83.4</v>
      </c>
      <c r="E15" s="7">
        <v>14.8</v>
      </c>
      <c r="F15" s="7"/>
      <c r="G15" s="7">
        <f>CONVERT(A15,"um","mm")</f>
        <v>0.00195</v>
      </c>
      <c r="H15" s="7">
        <f t="shared" si="1"/>
        <v>9.002310160687202</v>
      </c>
      <c r="I15" s="7">
        <v>83.4</v>
      </c>
      <c r="J15" s="7">
        <v>9</v>
      </c>
      <c r="K15" s="8">
        <v>14.8</v>
      </c>
      <c r="O15" s="2" t="s">
        <v>13</v>
      </c>
      <c r="P15" s="2">
        <v>1.83</v>
      </c>
      <c r="Q15" s="2">
        <f>CONVERT(P15,"um","mm")</f>
        <v>0.00183</v>
      </c>
      <c r="R15" s="2">
        <f t="shared" si="0"/>
        <v>9.09394063615277</v>
      </c>
      <c r="T15" s="2">
        <v>75</v>
      </c>
      <c r="U15" s="2">
        <v>15.68</v>
      </c>
      <c r="V15" s="2">
        <f>CONVERT(U15,"um","mm")</f>
        <v>0.01568</v>
      </c>
      <c r="W15" s="2">
        <f t="shared" si="2"/>
        <v>5.994930630321604</v>
      </c>
    </row>
    <row r="16" spans="1:23" ht="8.25">
      <c r="A16" s="11">
        <v>3.9</v>
      </c>
      <c r="B16" s="12">
        <v>800</v>
      </c>
      <c r="C16" s="7">
        <v>31.4</v>
      </c>
      <c r="D16" s="7">
        <v>68.6</v>
      </c>
      <c r="E16" s="7">
        <v>20.7</v>
      </c>
      <c r="F16" s="7"/>
      <c r="G16" s="7">
        <f>CONVERT(A16,"um","mm")</f>
        <v>0.0039</v>
      </c>
      <c r="H16" s="7">
        <f t="shared" si="1"/>
        <v>8.002310160687202</v>
      </c>
      <c r="I16" s="7">
        <v>68.6</v>
      </c>
      <c r="J16" s="7">
        <v>8</v>
      </c>
      <c r="K16" s="8">
        <v>20.7</v>
      </c>
      <c r="O16" s="2" t="s">
        <v>14</v>
      </c>
      <c r="P16" s="2">
        <v>10.29</v>
      </c>
      <c r="Q16" s="2">
        <f>CONVERT(P16,"um","mm")</f>
        <v>0.010289999999999999</v>
      </c>
      <c r="R16" s="2">
        <f t="shared" si="0"/>
        <v>6.602613207542844</v>
      </c>
      <c r="T16" s="2">
        <v>84</v>
      </c>
      <c r="U16" s="2">
        <v>21.69</v>
      </c>
      <c r="V16" s="2">
        <f>CONVERT(U16,"um","mm")</f>
        <v>0.02169</v>
      </c>
      <c r="W16" s="2">
        <f t="shared" si="2"/>
        <v>5.526826136764537</v>
      </c>
    </row>
    <row r="17" spans="1:23" ht="8.25">
      <c r="A17" s="11">
        <v>7.8</v>
      </c>
      <c r="B17" s="12">
        <v>700</v>
      </c>
      <c r="C17" s="7">
        <v>52.2</v>
      </c>
      <c r="D17" s="7">
        <v>47.8</v>
      </c>
      <c r="E17" s="7">
        <v>22.7</v>
      </c>
      <c r="F17" s="7"/>
      <c r="G17" s="7">
        <f>CONVERT(A17,"um","mm")</f>
        <v>0.0078</v>
      </c>
      <c r="H17" s="7">
        <f t="shared" si="1"/>
        <v>7.002310160687201</v>
      </c>
      <c r="I17" s="7">
        <v>47.8</v>
      </c>
      <c r="J17" s="7">
        <v>7</v>
      </c>
      <c r="K17" s="8">
        <v>22.7</v>
      </c>
      <c r="O17" s="2" t="s">
        <v>15</v>
      </c>
      <c r="P17" s="2">
        <v>20.68</v>
      </c>
      <c r="T17" s="2">
        <v>90</v>
      </c>
      <c r="U17" s="2">
        <v>29.26</v>
      </c>
      <c r="V17" s="2">
        <f>CONVERT(U17,"um","mm")</f>
        <v>0.02926</v>
      </c>
      <c r="W17" s="2">
        <f t="shared" si="2"/>
        <v>5.094926420298325</v>
      </c>
    </row>
    <row r="18" spans="1:23" ht="8.25">
      <c r="A18" s="11">
        <v>15.6</v>
      </c>
      <c r="B18" s="12">
        <v>600</v>
      </c>
      <c r="C18" s="7">
        <v>74.8</v>
      </c>
      <c r="D18" s="7">
        <v>25.2</v>
      </c>
      <c r="E18" s="7">
        <v>16.2</v>
      </c>
      <c r="F18" s="7"/>
      <c r="G18" s="7">
        <f>CONVERT(A18,"um","mm")</f>
        <v>0.0156</v>
      </c>
      <c r="H18" s="7">
        <f t="shared" si="1"/>
        <v>6.002310160687201</v>
      </c>
      <c r="I18" s="7">
        <v>25.2</v>
      </c>
      <c r="J18" s="7">
        <v>6</v>
      </c>
      <c r="K18" s="8">
        <v>16.2</v>
      </c>
      <c r="O18" s="2" t="s">
        <v>16</v>
      </c>
      <c r="P18" s="2">
        <v>427.8</v>
      </c>
      <c r="T18" s="2">
        <v>95</v>
      </c>
      <c r="U18" s="2">
        <v>42.96</v>
      </c>
      <c r="V18" s="2">
        <f>CONVERT(U18,"um","mm")</f>
        <v>0.04296</v>
      </c>
      <c r="W18" s="2">
        <f t="shared" si="2"/>
        <v>4.5408621964514</v>
      </c>
    </row>
    <row r="19" spans="1:16" ht="8.25">
      <c r="A19" s="11">
        <v>31.2</v>
      </c>
      <c r="B19" s="12">
        <v>500</v>
      </c>
      <c r="C19" s="7">
        <v>91</v>
      </c>
      <c r="D19" s="7">
        <v>8.99</v>
      </c>
      <c r="E19" s="7">
        <v>2.4</v>
      </c>
      <c r="F19" s="7"/>
      <c r="G19" s="7">
        <f>CONVERT(A19,"um","mm")</f>
        <v>0.0312</v>
      </c>
      <c r="H19" s="7">
        <f t="shared" si="1"/>
        <v>5.002310160687201</v>
      </c>
      <c r="I19" s="7">
        <v>8.99</v>
      </c>
      <c r="J19" s="7">
        <v>5</v>
      </c>
      <c r="K19" s="8">
        <f>SUM(E19+E20+E21+E22)</f>
        <v>6.56</v>
      </c>
      <c r="O19" s="2" t="s">
        <v>17</v>
      </c>
      <c r="P19" s="2">
        <v>155</v>
      </c>
    </row>
    <row r="20" spans="1:31" ht="8.25">
      <c r="A20" s="11">
        <v>37.2</v>
      </c>
      <c r="B20" s="12">
        <v>400</v>
      </c>
      <c r="C20" s="7">
        <v>93.4</v>
      </c>
      <c r="D20" s="7">
        <v>6.59</v>
      </c>
      <c r="E20" s="7">
        <v>1.86</v>
      </c>
      <c r="F20" s="7"/>
      <c r="G20" s="7">
        <f>CONVERT(A20,"um","mm")</f>
        <v>0.0372</v>
      </c>
      <c r="H20" s="7">
        <f t="shared" si="1"/>
        <v>4.748553568441418</v>
      </c>
      <c r="I20" s="7">
        <v>6.59</v>
      </c>
      <c r="J20" s="7">
        <v>4</v>
      </c>
      <c r="K20" s="8">
        <f>SUM(E23+E24+E25+E26)</f>
        <v>1.62</v>
      </c>
      <c r="O20" s="2" t="s">
        <v>31</v>
      </c>
      <c r="P20" s="2">
        <v>5.13</v>
      </c>
      <c r="U20" s="2">
        <v>5</v>
      </c>
      <c r="V20" s="2">
        <v>10</v>
      </c>
      <c r="W20" s="2">
        <v>16</v>
      </c>
      <c r="X20" s="2">
        <v>25</v>
      </c>
      <c r="Y20" s="2">
        <v>50</v>
      </c>
      <c r="Z20" s="2">
        <v>75</v>
      </c>
      <c r="AA20" s="2">
        <v>84</v>
      </c>
      <c r="AB20" s="2">
        <v>90</v>
      </c>
      <c r="AC20" s="2">
        <v>95</v>
      </c>
      <c r="AD20" s="2" t="s">
        <v>45</v>
      </c>
      <c r="AE20" s="2" t="s">
        <v>46</v>
      </c>
    </row>
    <row r="21" spans="1:30" ht="8.25">
      <c r="A21" s="11">
        <v>44.2</v>
      </c>
      <c r="B21" s="12">
        <v>325</v>
      </c>
      <c r="C21" s="7">
        <v>95.3</v>
      </c>
      <c r="D21" s="7">
        <v>4.72</v>
      </c>
      <c r="E21" s="7">
        <v>1.39</v>
      </c>
      <c r="F21" s="7"/>
      <c r="G21" s="7">
        <f>CONVERT(A21,"um","mm")</f>
        <v>0.0442</v>
      </c>
      <c r="H21" s="7">
        <f t="shared" si="1"/>
        <v>4.499809820158018</v>
      </c>
      <c r="I21" s="7">
        <v>4.72</v>
      </c>
      <c r="J21" s="7">
        <v>3</v>
      </c>
      <c r="K21" s="8">
        <f>SUM(E27+E28+E29+E30)</f>
        <v>0.78</v>
      </c>
      <c r="O21" s="2" t="s">
        <v>32</v>
      </c>
      <c r="P21" s="2">
        <v>37.39</v>
      </c>
      <c r="U21" s="2">
        <v>0.000849</v>
      </c>
      <c r="V21" s="2">
        <v>0.001268</v>
      </c>
      <c r="W21" s="2">
        <v>0.00188</v>
      </c>
      <c r="X21" s="2">
        <v>0.0029900000000000005</v>
      </c>
      <c r="Y21" s="2">
        <v>0.007293</v>
      </c>
      <c r="Z21" s="2">
        <v>0.01568</v>
      </c>
      <c r="AA21" s="2">
        <v>0.02169</v>
      </c>
      <c r="AB21" s="2">
        <v>0.02926</v>
      </c>
      <c r="AC21" s="2">
        <v>0.04296</v>
      </c>
      <c r="AD21" s="2">
        <f>((W21+AA21)/2)</f>
        <v>0.011785</v>
      </c>
    </row>
    <row r="22" spans="1:31" ht="8.25">
      <c r="A22" s="11">
        <v>52.6</v>
      </c>
      <c r="B22" s="12">
        <v>270</v>
      </c>
      <c r="C22" s="7">
        <v>96.7</v>
      </c>
      <c r="D22" s="7">
        <v>3.33</v>
      </c>
      <c r="E22" s="7">
        <v>0.91</v>
      </c>
      <c r="F22" s="7"/>
      <c r="G22" s="7">
        <f>CONVERT(A22,"um","mm")</f>
        <v>0.0526</v>
      </c>
      <c r="H22" s="7">
        <f t="shared" si="1"/>
        <v>4.2487933902571475</v>
      </c>
      <c r="I22" s="7">
        <v>3.33</v>
      </c>
      <c r="J22" s="7">
        <v>2</v>
      </c>
      <c r="K22" s="8">
        <f>SUM(E31+E32+E33+E34)</f>
        <v>0.0263</v>
      </c>
      <c r="U22" s="2">
        <v>10.201947825771136</v>
      </c>
      <c r="V22" s="2">
        <v>9.623229539184766</v>
      </c>
      <c r="W22" s="2">
        <v>9.055051622759175</v>
      </c>
      <c r="X22" s="2">
        <v>8.385638800238707</v>
      </c>
      <c r="Y22" s="2">
        <v>7.09927189057429</v>
      </c>
      <c r="Z22" s="2">
        <v>5.994930630321604</v>
      </c>
      <c r="AA22" s="2">
        <v>5.526826136764537</v>
      </c>
      <c r="AB22" s="2">
        <v>5.094926420298325</v>
      </c>
      <c r="AC22" s="2">
        <v>4.5408621964514</v>
      </c>
      <c r="AD22" s="2">
        <f>((W22+AA22)/2)</f>
        <v>7.290938879761856</v>
      </c>
      <c r="AE22" s="2">
        <f>((X22-AB22)/2)</f>
        <v>1.6453561899701912</v>
      </c>
    </row>
    <row r="23" spans="1:11" ht="8.25">
      <c r="A23" s="11">
        <v>62.5</v>
      </c>
      <c r="B23" s="12">
        <v>230</v>
      </c>
      <c r="C23" s="7">
        <v>97.6</v>
      </c>
      <c r="D23" s="7">
        <v>2.42</v>
      </c>
      <c r="E23" s="7">
        <v>0.57</v>
      </c>
      <c r="F23" s="7"/>
      <c r="G23" s="7">
        <f>CONVERT(A23,"um","mm")</f>
        <v>0.0625</v>
      </c>
      <c r="H23" s="7">
        <f t="shared" si="1"/>
        <v>4</v>
      </c>
      <c r="I23" s="7">
        <v>2.42</v>
      </c>
      <c r="J23" s="7">
        <v>1</v>
      </c>
      <c r="K23" s="8">
        <f>SUM(E35+E36+E37+E38)</f>
        <v>0</v>
      </c>
    </row>
    <row r="24" spans="1:17" ht="8.25">
      <c r="A24" s="11">
        <v>74</v>
      </c>
      <c r="B24" s="12">
        <v>200</v>
      </c>
      <c r="C24" s="7">
        <v>98.1</v>
      </c>
      <c r="D24" s="7">
        <v>1.86</v>
      </c>
      <c r="E24" s="7">
        <v>0.39</v>
      </c>
      <c r="F24" s="7"/>
      <c r="G24" s="7">
        <f>CONVERT(A24,"um","mm")</f>
        <v>0.074</v>
      </c>
      <c r="H24" s="7">
        <f t="shared" si="1"/>
        <v>3.7563309190331378</v>
      </c>
      <c r="I24" s="7">
        <v>1.86</v>
      </c>
      <c r="J24" s="7">
        <v>0</v>
      </c>
      <c r="K24" s="8">
        <f>SUM(E39+E40+E41+E42)</f>
        <v>0</v>
      </c>
      <c r="O24" s="2" t="s">
        <v>42</v>
      </c>
      <c r="P24" s="2" t="s">
        <v>43</v>
      </c>
      <c r="Q24" s="2" t="s">
        <v>44</v>
      </c>
    </row>
    <row r="25" spans="1:17" ht="8.25">
      <c r="A25" s="11">
        <v>88</v>
      </c>
      <c r="B25" s="12">
        <v>170</v>
      </c>
      <c r="C25" s="7">
        <v>98.5</v>
      </c>
      <c r="D25" s="7">
        <v>1.47</v>
      </c>
      <c r="E25" s="7">
        <v>0.33</v>
      </c>
      <c r="F25" s="7"/>
      <c r="G25" s="7">
        <f>CONVERT(A25,"um","mm")</f>
        <v>0.088</v>
      </c>
      <c r="H25" s="7">
        <f t="shared" si="1"/>
        <v>3.50635266602479</v>
      </c>
      <c r="I25" s="7">
        <v>1.47</v>
      </c>
      <c r="J25" s="7">
        <v>-1</v>
      </c>
      <c r="K25" s="8">
        <f>SUM(E43+E44)</f>
        <v>0</v>
      </c>
      <c r="O25" s="2">
        <f>SUM(K25+K24+K23+K22+K21+K20)</f>
        <v>2.4263000000000003</v>
      </c>
      <c r="P25" s="2">
        <f>SUM(K19+K18+K17+K16)</f>
        <v>66.16</v>
      </c>
      <c r="Q25" s="2">
        <f>SUM(K15+K14+K13+K12+K11+K10)</f>
        <v>31.420000000000005</v>
      </c>
    </row>
    <row r="26" spans="1:11" ht="8.25">
      <c r="A26" s="11">
        <v>105</v>
      </c>
      <c r="B26" s="12">
        <v>140</v>
      </c>
      <c r="C26" s="7">
        <v>98.9</v>
      </c>
      <c r="D26" s="7">
        <v>1.14</v>
      </c>
      <c r="E26" s="7">
        <v>0.33</v>
      </c>
      <c r="F26" s="7"/>
      <c r="G26" s="7">
        <f>CONVERT(A26,"um","mm")</f>
        <v>0.105</v>
      </c>
      <c r="H26" s="7">
        <f t="shared" si="1"/>
        <v>3.2515387669959646</v>
      </c>
      <c r="I26" s="7">
        <v>1.14</v>
      </c>
      <c r="J26" s="7"/>
      <c r="K26" s="8"/>
    </row>
    <row r="27" spans="1:11" ht="8.25">
      <c r="A27" s="11">
        <v>125</v>
      </c>
      <c r="B27" s="12">
        <v>120</v>
      </c>
      <c r="C27" s="7">
        <v>99.2</v>
      </c>
      <c r="D27" s="7">
        <v>0.81</v>
      </c>
      <c r="E27" s="7">
        <v>0.29</v>
      </c>
      <c r="F27" s="7"/>
      <c r="G27" s="7">
        <f>CONVERT(A27,"um","mm")</f>
        <v>0.125</v>
      </c>
      <c r="H27" s="7">
        <f t="shared" si="1"/>
        <v>3</v>
      </c>
      <c r="I27" s="7">
        <v>0.81</v>
      </c>
      <c r="J27" s="7"/>
      <c r="K27" s="8"/>
    </row>
    <row r="28" spans="1:11" ht="8.25">
      <c r="A28" s="11">
        <v>149</v>
      </c>
      <c r="B28" s="12">
        <v>100</v>
      </c>
      <c r="C28" s="7">
        <v>99.5</v>
      </c>
      <c r="D28" s="7">
        <v>0.52</v>
      </c>
      <c r="E28" s="7">
        <v>0.22</v>
      </c>
      <c r="F28" s="7"/>
      <c r="G28" s="7">
        <f>CONVERT(A28,"um","mm")</f>
        <v>0.149</v>
      </c>
      <c r="H28" s="7">
        <f t="shared" si="1"/>
        <v>2.746615764199926</v>
      </c>
      <c r="I28" s="7">
        <v>0.52</v>
      </c>
      <c r="J28" s="7"/>
      <c r="K28" s="8"/>
    </row>
    <row r="29" spans="1:11" ht="8.25">
      <c r="A29" s="11">
        <v>177</v>
      </c>
      <c r="B29" s="12">
        <v>80</v>
      </c>
      <c r="C29" s="7">
        <v>99.7</v>
      </c>
      <c r="D29" s="7">
        <v>0.3</v>
      </c>
      <c r="E29" s="7">
        <v>0.17</v>
      </c>
      <c r="F29" s="7"/>
      <c r="G29" s="7">
        <f>CONVERT(A29,"um","mm")</f>
        <v>0.177</v>
      </c>
      <c r="H29" s="7">
        <f t="shared" si="1"/>
        <v>2.49817873457909</v>
      </c>
      <c r="I29" s="7">
        <v>0.3</v>
      </c>
      <c r="J29" s="7"/>
      <c r="K29" s="8"/>
    </row>
    <row r="30" spans="1:11" ht="8.25">
      <c r="A30" s="11">
        <v>210</v>
      </c>
      <c r="B30" s="12">
        <v>70</v>
      </c>
      <c r="C30" s="7">
        <v>99.9</v>
      </c>
      <c r="D30" s="7">
        <v>0.13</v>
      </c>
      <c r="E30" s="7">
        <v>0.1</v>
      </c>
      <c r="F30" s="7"/>
      <c r="G30" s="7">
        <f>CONVERT(A30,"um","mm")</f>
        <v>0.21</v>
      </c>
      <c r="H30" s="7">
        <f t="shared" si="1"/>
        <v>2.2515387669959646</v>
      </c>
      <c r="I30" s="7">
        <v>0.13</v>
      </c>
      <c r="J30" s="7"/>
      <c r="K30" s="8"/>
    </row>
    <row r="31" spans="1:11" ht="8.25">
      <c r="A31" s="11">
        <v>250</v>
      </c>
      <c r="B31" s="12">
        <v>60</v>
      </c>
      <c r="C31" s="7">
        <v>99.97</v>
      </c>
      <c r="D31" s="7">
        <v>0.026</v>
      </c>
      <c r="E31" s="7">
        <v>0.025</v>
      </c>
      <c r="F31" s="7"/>
      <c r="G31" s="7">
        <f>CONVERT(A31,"um","mm")</f>
        <v>0.25</v>
      </c>
      <c r="H31" s="7">
        <f t="shared" si="1"/>
        <v>2</v>
      </c>
      <c r="I31" s="7">
        <v>0.026</v>
      </c>
      <c r="J31" s="7"/>
      <c r="K31" s="8"/>
    </row>
    <row r="32" spans="1:11" ht="8.25">
      <c r="A32" s="11">
        <v>297</v>
      </c>
      <c r="B32" s="12">
        <v>50</v>
      </c>
      <c r="C32" s="7">
        <v>99.999</v>
      </c>
      <c r="D32" s="7">
        <v>0.0013</v>
      </c>
      <c r="E32" s="7">
        <v>0.0013</v>
      </c>
      <c r="F32" s="7"/>
      <c r="G32" s="7">
        <f>CONVERT(A32,"um","mm")</f>
        <v>0.297</v>
      </c>
      <c r="H32" s="7">
        <f t="shared" si="1"/>
        <v>1.7514651638613215</v>
      </c>
      <c r="I32" s="7">
        <v>0.0013</v>
      </c>
      <c r="J32" s="7"/>
      <c r="K32" s="8"/>
    </row>
    <row r="33" spans="1:11" ht="8.25">
      <c r="A33" s="11">
        <v>354</v>
      </c>
      <c r="B33" s="12">
        <v>45</v>
      </c>
      <c r="C33" s="7">
        <v>100</v>
      </c>
      <c r="D33" s="7">
        <v>0</v>
      </c>
      <c r="E33" s="7">
        <v>0</v>
      </c>
      <c r="F33" s="7"/>
      <c r="G33" s="7">
        <f>CONVERT(A33,"um","mm")</f>
        <v>0.354</v>
      </c>
      <c r="H33" s="7">
        <f t="shared" si="1"/>
        <v>1.4981787345790896</v>
      </c>
      <c r="I33" s="7">
        <v>0</v>
      </c>
      <c r="J33" s="7"/>
      <c r="K33" s="8"/>
    </row>
    <row r="34" spans="1:11" ht="8.25">
      <c r="A34" s="11">
        <v>420</v>
      </c>
      <c r="B34" s="12">
        <v>40</v>
      </c>
      <c r="C34" s="7">
        <v>100</v>
      </c>
      <c r="D34" s="7">
        <v>0</v>
      </c>
      <c r="E34" s="7">
        <v>0</v>
      </c>
      <c r="F34" s="7"/>
      <c r="G34" s="7">
        <f>CONVERT(A34,"um","mm")</f>
        <v>0.42</v>
      </c>
      <c r="H34" s="7">
        <f t="shared" si="1"/>
        <v>1.2515387669959643</v>
      </c>
      <c r="I34" s="7">
        <v>0</v>
      </c>
      <c r="J34" s="7"/>
      <c r="K34" s="8"/>
    </row>
    <row r="35" spans="1:11" ht="8.25">
      <c r="A35" s="11">
        <v>500</v>
      </c>
      <c r="B35" s="12">
        <v>35</v>
      </c>
      <c r="C35" s="7">
        <v>100</v>
      </c>
      <c r="D35" s="7">
        <v>0</v>
      </c>
      <c r="E35" s="7">
        <v>0</v>
      </c>
      <c r="F35" s="7"/>
      <c r="G35" s="7">
        <f>CONVERT(A35,"um","mm")</f>
        <v>0.5</v>
      </c>
      <c r="H35" s="7">
        <f t="shared" si="1"/>
        <v>1</v>
      </c>
      <c r="I35" s="7">
        <v>0</v>
      </c>
      <c r="J35" s="7"/>
      <c r="K35" s="8"/>
    </row>
    <row r="36" spans="1:11" ht="8.25">
      <c r="A36" s="11">
        <v>590</v>
      </c>
      <c r="B36" s="12">
        <v>30</v>
      </c>
      <c r="C36" s="7">
        <v>100</v>
      </c>
      <c r="D36" s="7">
        <v>0</v>
      </c>
      <c r="E36" s="7">
        <v>0</v>
      </c>
      <c r="F36" s="7"/>
      <c r="G36" s="7">
        <f>CONVERT(A36,"um","mm")</f>
        <v>0.59</v>
      </c>
      <c r="H36" s="7">
        <f t="shared" si="1"/>
        <v>0.7612131404128836</v>
      </c>
      <c r="I36" s="7">
        <v>0</v>
      </c>
      <c r="J36" s="7"/>
      <c r="K36" s="8"/>
    </row>
    <row r="37" spans="1:11" ht="8.25">
      <c r="A37" s="11">
        <v>710</v>
      </c>
      <c r="B37" s="12">
        <v>25</v>
      </c>
      <c r="C37" s="7">
        <v>100</v>
      </c>
      <c r="D37" s="7">
        <v>0</v>
      </c>
      <c r="E37" s="7">
        <v>0</v>
      </c>
      <c r="F37" s="7"/>
      <c r="G37" s="7">
        <f>CONVERT(A37,"um","mm")</f>
        <v>0.71</v>
      </c>
      <c r="H37" s="7">
        <f t="shared" si="1"/>
        <v>0.49410907027004275</v>
      </c>
      <c r="I37" s="7">
        <v>0</v>
      </c>
      <c r="J37" s="7"/>
      <c r="K37" s="8"/>
    </row>
    <row r="38" spans="1:11" ht="8.25">
      <c r="A38" s="11">
        <v>840</v>
      </c>
      <c r="B38" s="12">
        <v>20</v>
      </c>
      <c r="C38" s="7">
        <v>100</v>
      </c>
      <c r="D38" s="7">
        <v>0</v>
      </c>
      <c r="E38" s="7">
        <v>0</v>
      </c>
      <c r="F38" s="7"/>
      <c r="G38" s="7">
        <f>CONVERT(A38,"um","mm")</f>
        <v>0.84</v>
      </c>
      <c r="H38" s="7">
        <f t="shared" si="1"/>
        <v>0.2515387669959645</v>
      </c>
      <c r="I38" s="7">
        <v>0</v>
      </c>
      <c r="J38" s="7"/>
      <c r="K38" s="8"/>
    </row>
    <row r="39" spans="1:11" ht="8.25">
      <c r="A39" s="11">
        <v>1000</v>
      </c>
      <c r="B39" s="12">
        <v>18</v>
      </c>
      <c r="C39" s="7">
        <v>100</v>
      </c>
      <c r="D39" s="7">
        <v>0</v>
      </c>
      <c r="E39" s="7">
        <v>0</v>
      </c>
      <c r="F39" s="7"/>
      <c r="G39" s="7">
        <f>CONVERT(A39,"um","mm")</f>
        <v>1</v>
      </c>
      <c r="H39" s="7">
        <f t="shared" si="1"/>
        <v>0</v>
      </c>
      <c r="I39" s="7">
        <v>0</v>
      </c>
      <c r="J39" s="7"/>
      <c r="K39" s="8"/>
    </row>
    <row r="40" spans="1:11" ht="8.25">
      <c r="A40" s="11">
        <v>1190</v>
      </c>
      <c r="B40" s="12">
        <v>16</v>
      </c>
      <c r="C40" s="7">
        <v>100</v>
      </c>
      <c r="D40" s="7">
        <v>0</v>
      </c>
      <c r="E40" s="7">
        <v>0</v>
      </c>
      <c r="F40" s="7"/>
      <c r="G40" s="7">
        <f>CONVERT(A40,"um","mm")</f>
        <v>1.19</v>
      </c>
      <c r="H40" s="7">
        <f t="shared" si="1"/>
        <v>-0.2509615735332188</v>
      </c>
      <c r="I40" s="7">
        <v>0</v>
      </c>
      <c r="J40" s="7"/>
      <c r="K40" s="8"/>
    </row>
    <row r="41" spans="1:11" ht="8.25">
      <c r="A41" s="11">
        <v>1410</v>
      </c>
      <c r="B41" s="12">
        <v>14</v>
      </c>
      <c r="C41" s="7">
        <v>100</v>
      </c>
      <c r="D41" s="7">
        <v>0</v>
      </c>
      <c r="E41" s="7">
        <v>0</v>
      </c>
      <c r="F41" s="7"/>
      <c r="G41" s="7">
        <f>CONVERT(A41,"um","mm")</f>
        <v>1.41</v>
      </c>
      <c r="H41" s="7">
        <f t="shared" si="1"/>
        <v>-0.4956951626240688</v>
      </c>
      <c r="I41" s="7">
        <v>0</v>
      </c>
      <c r="J41" s="7"/>
      <c r="K41" s="8"/>
    </row>
    <row r="42" spans="1:11" ht="8.25">
      <c r="A42" s="11">
        <v>1680</v>
      </c>
      <c r="B42" s="12">
        <v>12</v>
      </c>
      <c r="C42" s="7">
        <v>100</v>
      </c>
      <c r="D42" s="7">
        <v>0</v>
      </c>
      <c r="E42" s="7">
        <v>0</v>
      </c>
      <c r="F42" s="7"/>
      <c r="G42" s="7">
        <f>CONVERT(A42,"um","mm")</f>
        <v>1.68</v>
      </c>
      <c r="H42" s="7">
        <f t="shared" si="1"/>
        <v>-0.7484612330040356</v>
      </c>
      <c r="I42" s="7">
        <v>0</v>
      </c>
      <c r="J42" s="7"/>
      <c r="K42" s="8"/>
    </row>
    <row r="43" spans="1:11" ht="8.25">
      <c r="A43" s="11">
        <v>2000</v>
      </c>
      <c r="B43" s="12">
        <v>10</v>
      </c>
      <c r="C43" s="7">
        <v>100</v>
      </c>
      <c r="D43" s="7">
        <v>0</v>
      </c>
      <c r="E43" s="7">
        <v>0</v>
      </c>
      <c r="F43" s="7"/>
      <c r="G43" s="7">
        <f>CONVERT(A43,"um","mm")</f>
        <v>2</v>
      </c>
      <c r="H43" s="7">
        <f t="shared" si="1"/>
        <v>-1</v>
      </c>
      <c r="I43" s="7">
        <v>0</v>
      </c>
      <c r="J43" s="7"/>
      <c r="K43" s="8"/>
    </row>
    <row r="44" spans="1:11" ht="9" thickBot="1">
      <c r="A44" s="13"/>
      <c r="B44" s="14"/>
      <c r="C44" s="9">
        <v>100</v>
      </c>
      <c r="D44" s="9">
        <v>0</v>
      </c>
      <c r="E44" s="9"/>
      <c r="F44" s="9"/>
      <c r="G44" s="9">
        <f>CONVERT(A44,"um","mm")</f>
        <v>0</v>
      </c>
      <c r="H44" s="9" t="e">
        <f t="shared" si="1"/>
        <v>#NUM!</v>
      </c>
      <c r="I44" s="9"/>
      <c r="J44" s="9"/>
      <c r="K44" s="10"/>
    </row>
    <row r="45" ht="9" thickTop="1"/>
  </sheetData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J1">
      <selection activeCell="O25" sqref="O25:Q25"/>
    </sheetView>
  </sheetViews>
  <sheetFormatPr defaultColWidth="9.140625" defaultRowHeight="12.75"/>
  <cols>
    <col min="1" max="1" width="8.00390625" style="2" bestFit="1" customWidth="1"/>
    <col min="2" max="2" width="9.140625" style="2" customWidth="1"/>
    <col min="3" max="4" width="9.28125" style="2" bestFit="1" customWidth="1"/>
    <col min="5" max="5" width="10.57421875" style="2" bestFit="1" customWidth="1"/>
    <col min="6" max="6" width="0.85546875" style="2" customWidth="1"/>
    <col min="7" max="8" width="5.00390625" style="2" bestFit="1" customWidth="1"/>
    <col min="9" max="9" width="5.28125" style="2" bestFit="1" customWidth="1"/>
    <col min="10" max="10" width="4.57421875" style="2" bestFit="1" customWidth="1"/>
    <col min="11" max="11" width="6.28125" style="2" bestFit="1" customWidth="1"/>
    <col min="12" max="14" width="0.85546875" style="2" customWidth="1"/>
    <col min="15" max="15" width="11.57421875" style="2" bestFit="1" customWidth="1"/>
    <col min="16" max="16" width="6.28125" style="2" bestFit="1" customWidth="1"/>
    <col min="17" max="17" width="5.00390625" style="2" bestFit="1" customWidth="1"/>
    <col min="18" max="18" width="4.8515625" style="2" bestFit="1" customWidth="1"/>
    <col min="19" max="19" width="0.85546875" style="2" customWidth="1"/>
    <col min="20" max="20" width="4.8515625" style="2" bestFit="1" customWidth="1"/>
    <col min="21" max="21" width="5.57421875" style="2" bestFit="1" customWidth="1"/>
    <col min="22" max="22" width="5.00390625" style="2" bestFit="1" customWidth="1"/>
    <col min="23" max="23" width="4.8515625" style="2" bestFit="1" customWidth="1"/>
    <col min="24" max="25" width="4.7109375" style="2" bestFit="1" customWidth="1"/>
    <col min="26" max="26" width="4.57421875" style="2" bestFit="1" customWidth="1"/>
    <col min="27" max="28" width="4.8515625" style="2" bestFit="1" customWidth="1"/>
    <col min="29" max="29" width="4.7109375" style="2" bestFit="1" customWidth="1"/>
    <col min="30" max="30" width="7.00390625" style="2" bestFit="1" customWidth="1"/>
    <col min="31" max="31" width="11.140625" style="2" bestFit="1" customWidth="1"/>
    <col min="32" max="16384" width="9.140625" style="2" customWidth="1"/>
  </cols>
  <sheetData>
    <row r="1" spans="1:2" ht="8.25">
      <c r="A1" s="2" t="s">
        <v>0</v>
      </c>
      <c r="B1" s="2">
        <v>37362.489583333336</v>
      </c>
    </row>
    <row r="2" spans="1:5" ht="8.25">
      <c r="A2" s="2" t="s">
        <v>1</v>
      </c>
      <c r="B2" s="2" t="s">
        <v>86</v>
      </c>
      <c r="C2" s="2" t="s">
        <v>36</v>
      </c>
      <c r="D2" s="2" t="s">
        <v>37</v>
      </c>
      <c r="E2" s="2" t="s">
        <v>38</v>
      </c>
    </row>
    <row r="3" spans="1:6" ht="8.25">
      <c r="A3" s="2" t="s">
        <v>3</v>
      </c>
      <c r="B3" s="2" t="s">
        <v>87</v>
      </c>
      <c r="C3" s="2">
        <f>AVERAGE(E3:F3)</f>
        <v>9.291666666666666</v>
      </c>
      <c r="D3" s="2">
        <f>CONVERT(C3,"ft","m")</f>
        <v>2.8321</v>
      </c>
      <c r="E3" s="2">
        <f>CONVERT(VALUE(LEFT(B4,3)),"in","ft")</f>
        <v>9.166666666666666</v>
      </c>
      <c r="F3" s="2">
        <f>CONVERT(VALUE(RIGHT(B4,3)),"in","ft")</f>
        <v>9.416666666666666</v>
      </c>
    </row>
    <row r="4" spans="1:2" ht="8.25">
      <c r="A4" s="2" t="s">
        <v>5</v>
      </c>
      <c r="B4" s="2" t="s">
        <v>88</v>
      </c>
    </row>
    <row r="5" ht="8.25">
      <c r="A5" s="2" t="s">
        <v>7</v>
      </c>
    </row>
    <row r="6" ht="9" thickBot="1"/>
    <row r="7" spans="1:21" ht="9" thickTop="1">
      <c r="A7" s="3" t="s">
        <v>18</v>
      </c>
      <c r="B7" s="4" t="s">
        <v>26</v>
      </c>
      <c r="C7" s="4" t="s">
        <v>20</v>
      </c>
      <c r="D7" s="4" t="s">
        <v>21</v>
      </c>
      <c r="E7" s="4" t="s">
        <v>22</v>
      </c>
      <c r="F7" s="4"/>
      <c r="G7" s="4"/>
      <c r="H7" s="4"/>
      <c r="I7" s="4"/>
      <c r="J7" s="4"/>
      <c r="K7" s="5"/>
      <c r="T7" s="2" t="s">
        <v>24</v>
      </c>
      <c r="U7" s="2" t="s">
        <v>33</v>
      </c>
    </row>
    <row r="8" spans="1:23" ht="8.25">
      <c r="A8" s="6" t="s">
        <v>23</v>
      </c>
      <c r="B8" s="7"/>
      <c r="C8" s="7" t="s">
        <v>24</v>
      </c>
      <c r="D8" s="7" t="s">
        <v>24</v>
      </c>
      <c r="E8" s="7" t="s">
        <v>24</v>
      </c>
      <c r="F8" s="7"/>
      <c r="G8" s="7"/>
      <c r="H8" s="7"/>
      <c r="I8" s="7"/>
      <c r="J8" s="7"/>
      <c r="K8" s="8"/>
      <c r="Q8" s="2" t="s">
        <v>27</v>
      </c>
      <c r="R8" s="2" t="s">
        <v>28</v>
      </c>
      <c r="T8" s="2" t="s">
        <v>25</v>
      </c>
      <c r="U8" s="2" t="s">
        <v>34</v>
      </c>
      <c r="V8" s="2" t="s">
        <v>27</v>
      </c>
      <c r="W8" s="2" t="s">
        <v>28</v>
      </c>
    </row>
    <row r="9" spans="1:21" ht="8.25">
      <c r="A9" s="6"/>
      <c r="B9" s="7"/>
      <c r="C9" s="7" t="s">
        <v>25</v>
      </c>
      <c r="D9" s="7" t="s">
        <v>29</v>
      </c>
      <c r="E9" s="7" t="s">
        <v>25</v>
      </c>
      <c r="F9" s="7"/>
      <c r="G9" s="7" t="s">
        <v>27</v>
      </c>
      <c r="H9" s="7" t="s">
        <v>28</v>
      </c>
      <c r="I9" s="7" t="s">
        <v>39</v>
      </c>
      <c r="J9" s="7" t="s">
        <v>40</v>
      </c>
      <c r="K9" s="8" t="s">
        <v>41</v>
      </c>
      <c r="O9" s="2" t="s">
        <v>8</v>
      </c>
      <c r="P9" s="2">
        <v>0.375</v>
      </c>
      <c r="Q9" s="2">
        <f>CONVERT(P9,"um","mm")</f>
        <v>0.000375</v>
      </c>
      <c r="R9" s="2">
        <f>-LOG(Q9/1,2)</f>
        <v>11.380821783940931</v>
      </c>
      <c r="U9" s="2" t="s">
        <v>35</v>
      </c>
    </row>
    <row r="10" spans="1:23" ht="8.25">
      <c r="A10" s="11">
        <v>0</v>
      </c>
      <c r="B10" s="12">
        <v>1400</v>
      </c>
      <c r="C10" s="7">
        <v>0</v>
      </c>
      <c r="D10" s="7">
        <v>100</v>
      </c>
      <c r="E10" s="7">
        <v>0</v>
      </c>
      <c r="F10" s="7"/>
      <c r="G10" s="7">
        <f>CONVERT(A10,"um","mm")</f>
        <v>0</v>
      </c>
      <c r="H10" s="7" t="e">
        <f>-LOG(G10,2)</f>
        <v>#NUM!</v>
      </c>
      <c r="I10" s="7">
        <v>100</v>
      </c>
      <c r="J10" s="7"/>
      <c r="K10" s="8"/>
      <c r="O10" s="2" t="s">
        <v>9</v>
      </c>
      <c r="P10" s="2">
        <v>2000</v>
      </c>
      <c r="Q10" s="2">
        <f>CONVERT(P10,"um","mm")</f>
        <v>2</v>
      </c>
      <c r="R10" s="2">
        <f aca="true" t="shared" si="0" ref="R10:R16">-LOG(Q10/1,2)</f>
        <v>-1</v>
      </c>
      <c r="T10" s="2">
        <v>5</v>
      </c>
      <c r="U10" s="2">
        <v>0.724</v>
      </c>
      <c r="V10" s="2">
        <f>CONVERT(U10,"um","mm")</f>
        <v>0.000724</v>
      </c>
      <c r="W10" s="2">
        <f>-LOG(V10/1,2)</f>
        <v>10.431722682240968</v>
      </c>
    </row>
    <row r="11" spans="1:23" ht="8.25">
      <c r="A11" s="11">
        <v>0.12</v>
      </c>
      <c r="B11" s="12">
        <v>1300</v>
      </c>
      <c r="C11" s="7">
        <v>0</v>
      </c>
      <c r="D11" s="7">
        <v>100</v>
      </c>
      <c r="E11" s="7">
        <v>0</v>
      </c>
      <c r="F11" s="7"/>
      <c r="G11" s="7">
        <f>CONVERT(A11,"um","mm")</f>
        <v>0.00012</v>
      </c>
      <c r="H11" s="7">
        <f aca="true" t="shared" si="1" ref="H11:H44">-LOG(G11,2)</f>
        <v>13.024677973715656</v>
      </c>
      <c r="I11" s="7">
        <v>100</v>
      </c>
      <c r="J11" s="7">
        <v>13</v>
      </c>
      <c r="K11" s="8">
        <v>0</v>
      </c>
      <c r="O11" s="2" t="s">
        <v>10</v>
      </c>
      <c r="P11" s="2">
        <v>100</v>
      </c>
      <c r="Q11" s="2">
        <f>CONVERT(P11,"um","mm")</f>
        <v>0.1</v>
      </c>
      <c r="R11" s="2">
        <f t="shared" si="0"/>
        <v>3.321928094887362</v>
      </c>
      <c r="T11" s="2">
        <v>10</v>
      </c>
      <c r="U11" s="2">
        <v>1</v>
      </c>
      <c r="V11" s="2">
        <f>CONVERT(U11,"um","mm")</f>
        <v>0.001</v>
      </c>
      <c r="W11" s="2">
        <f aca="true" t="shared" si="2" ref="W11:W18">-LOG(V11/1,2)</f>
        <v>9.965784284662087</v>
      </c>
    </row>
    <row r="12" spans="1:23" ht="8.25">
      <c r="A12" s="11">
        <v>0.24</v>
      </c>
      <c r="B12" s="12">
        <v>1200</v>
      </c>
      <c r="C12" s="7">
        <v>0</v>
      </c>
      <c r="D12" s="7">
        <v>100</v>
      </c>
      <c r="E12" s="7">
        <v>0.99</v>
      </c>
      <c r="F12" s="7"/>
      <c r="G12" s="7">
        <f>CONVERT(A12,"um","mm")</f>
        <v>0.00024</v>
      </c>
      <c r="H12" s="7">
        <f t="shared" si="1"/>
        <v>12.024677973715656</v>
      </c>
      <c r="I12" s="7">
        <v>100</v>
      </c>
      <c r="J12" s="7">
        <v>12</v>
      </c>
      <c r="K12" s="8">
        <v>0.99</v>
      </c>
      <c r="O12" s="2" t="s">
        <v>11</v>
      </c>
      <c r="P12" s="2">
        <v>8.977</v>
      </c>
      <c r="Q12" s="2">
        <f>CONVERT(P12,"um","mm")</f>
        <v>0.008977</v>
      </c>
      <c r="R12" s="2">
        <f t="shared" si="0"/>
        <v>6.799550889610788</v>
      </c>
      <c r="T12" s="2">
        <v>16</v>
      </c>
      <c r="U12" s="2">
        <v>1.383</v>
      </c>
      <c r="V12" s="2">
        <f>CONVERT(U12,"um","mm")</f>
        <v>0.001383</v>
      </c>
      <c r="W12" s="2">
        <f t="shared" si="2"/>
        <v>9.497983128173681</v>
      </c>
    </row>
    <row r="13" spans="1:23" ht="8.25">
      <c r="A13" s="11">
        <v>0.49</v>
      </c>
      <c r="B13" s="12">
        <v>1100</v>
      </c>
      <c r="C13" s="7">
        <v>0.99</v>
      </c>
      <c r="D13" s="7">
        <v>99</v>
      </c>
      <c r="E13" s="7">
        <v>8.67</v>
      </c>
      <c r="F13" s="7"/>
      <c r="G13" s="7">
        <f>CONVERT(A13,"um","mm")</f>
        <v>0.00049</v>
      </c>
      <c r="H13" s="7">
        <f t="shared" si="1"/>
        <v>10.994930630321603</v>
      </c>
      <c r="I13" s="7">
        <v>99</v>
      </c>
      <c r="J13" s="7">
        <v>11</v>
      </c>
      <c r="K13" s="8">
        <v>8.67</v>
      </c>
      <c r="O13" s="2" t="s">
        <v>12</v>
      </c>
      <c r="P13" s="2">
        <v>4.478</v>
      </c>
      <c r="Q13" s="2">
        <f>CONVERT(P13,"um","mm")</f>
        <v>0.004478</v>
      </c>
      <c r="R13" s="2">
        <f t="shared" si="0"/>
        <v>7.802929756471576</v>
      </c>
      <c r="T13" s="2">
        <v>25</v>
      </c>
      <c r="U13" s="2">
        <v>2.073</v>
      </c>
      <c r="V13" s="2">
        <f>CONVERT(U13,"um","mm")</f>
        <v>0.002073</v>
      </c>
      <c r="W13" s="2">
        <f t="shared" si="2"/>
        <v>8.91406416821476</v>
      </c>
    </row>
    <row r="14" spans="1:23" ht="8.25">
      <c r="A14" s="11">
        <v>0.98</v>
      </c>
      <c r="B14" s="12">
        <v>1000</v>
      </c>
      <c r="C14" s="7">
        <v>9.66</v>
      </c>
      <c r="D14" s="7">
        <v>90.3</v>
      </c>
      <c r="E14" s="7">
        <v>13.8</v>
      </c>
      <c r="F14" s="7"/>
      <c r="G14" s="7">
        <f>CONVERT(A14,"um","mm")</f>
        <v>0.00098</v>
      </c>
      <c r="H14" s="7">
        <f t="shared" si="1"/>
        <v>9.994930630321603</v>
      </c>
      <c r="I14" s="7">
        <v>90.3</v>
      </c>
      <c r="J14" s="7">
        <v>10</v>
      </c>
      <c r="K14" s="8">
        <v>13.8</v>
      </c>
      <c r="O14" s="2" t="s">
        <v>30</v>
      </c>
      <c r="P14" s="2">
        <v>2.555</v>
      </c>
      <c r="Q14" s="2">
        <f>CONVERT(P14,"um","mm")</f>
        <v>0.002555</v>
      </c>
      <c r="R14" s="2">
        <f t="shared" si="0"/>
        <v>8.612460993499191</v>
      </c>
      <c r="T14" s="2">
        <v>50</v>
      </c>
      <c r="U14" s="2">
        <v>4.478</v>
      </c>
      <c r="V14" s="2">
        <f>CONVERT(U14,"um","mm")</f>
        <v>0.004478</v>
      </c>
      <c r="W14" s="2">
        <f t="shared" si="2"/>
        <v>7.802929756471576</v>
      </c>
    </row>
    <row r="15" spans="1:23" ht="8.25">
      <c r="A15" s="11">
        <v>1.95</v>
      </c>
      <c r="B15" s="12">
        <v>900</v>
      </c>
      <c r="C15" s="7">
        <v>23.5</v>
      </c>
      <c r="D15" s="7">
        <v>76.5</v>
      </c>
      <c r="E15" s="7">
        <v>21.3</v>
      </c>
      <c r="F15" s="7"/>
      <c r="G15" s="7">
        <f>CONVERT(A15,"um","mm")</f>
        <v>0.00195</v>
      </c>
      <c r="H15" s="7">
        <f t="shared" si="1"/>
        <v>9.002310160687202</v>
      </c>
      <c r="I15" s="7">
        <v>76.5</v>
      </c>
      <c r="J15" s="7">
        <v>9</v>
      </c>
      <c r="K15" s="8">
        <v>21.3</v>
      </c>
      <c r="O15" s="2" t="s">
        <v>13</v>
      </c>
      <c r="P15" s="2">
        <v>2.005</v>
      </c>
      <c r="Q15" s="2">
        <f>CONVERT(P15,"um","mm")</f>
        <v>0.002005</v>
      </c>
      <c r="R15" s="2">
        <f t="shared" si="0"/>
        <v>8.962182047981893</v>
      </c>
      <c r="T15" s="2">
        <v>75</v>
      </c>
      <c r="U15" s="2">
        <v>8.763</v>
      </c>
      <c r="V15" s="2">
        <f>CONVERT(U15,"um","mm")</f>
        <v>0.008763</v>
      </c>
      <c r="W15" s="2">
        <f t="shared" si="2"/>
        <v>6.834359425773839</v>
      </c>
    </row>
    <row r="16" spans="1:23" ht="8.25">
      <c r="A16" s="11">
        <v>3.9</v>
      </c>
      <c r="B16" s="12">
        <v>800</v>
      </c>
      <c r="C16" s="7">
        <v>44.8</v>
      </c>
      <c r="D16" s="7">
        <v>55.2</v>
      </c>
      <c r="E16" s="7">
        <v>26.3</v>
      </c>
      <c r="F16" s="7"/>
      <c r="G16" s="7">
        <f>CONVERT(A16,"um","mm")</f>
        <v>0.0039</v>
      </c>
      <c r="H16" s="7">
        <f t="shared" si="1"/>
        <v>8.002310160687202</v>
      </c>
      <c r="I16" s="7">
        <v>55.2</v>
      </c>
      <c r="J16" s="7">
        <v>8</v>
      </c>
      <c r="K16" s="8">
        <v>26.3</v>
      </c>
      <c r="O16" s="2" t="s">
        <v>14</v>
      </c>
      <c r="P16" s="2">
        <v>5.354</v>
      </c>
      <c r="Q16" s="2">
        <f>CONVERT(P16,"um","mm")</f>
        <v>0.005354</v>
      </c>
      <c r="R16" s="2">
        <f t="shared" si="0"/>
        <v>7.545167145683396</v>
      </c>
      <c r="T16" s="2">
        <v>84</v>
      </c>
      <c r="U16" s="2">
        <v>12.12</v>
      </c>
      <c r="V16" s="2">
        <f>CONVERT(U16,"um","mm")</f>
        <v>0.012119999999999999</v>
      </c>
      <c r="W16" s="2">
        <f t="shared" si="2"/>
        <v>6.3664664909638615</v>
      </c>
    </row>
    <row r="17" spans="1:23" ht="8.25">
      <c r="A17" s="11">
        <v>7.8</v>
      </c>
      <c r="B17" s="12">
        <v>700</v>
      </c>
      <c r="C17" s="7">
        <v>71.1</v>
      </c>
      <c r="D17" s="7">
        <v>28.9</v>
      </c>
      <c r="E17" s="7">
        <v>18.2</v>
      </c>
      <c r="F17" s="7"/>
      <c r="G17" s="7">
        <f>CONVERT(A17,"um","mm")</f>
        <v>0.0078</v>
      </c>
      <c r="H17" s="7">
        <f t="shared" si="1"/>
        <v>7.002310160687201</v>
      </c>
      <c r="I17" s="7">
        <v>28.9</v>
      </c>
      <c r="J17" s="7">
        <v>7</v>
      </c>
      <c r="K17" s="8">
        <v>18.2</v>
      </c>
      <c r="O17" s="2" t="s">
        <v>15</v>
      </c>
      <c r="P17" s="2">
        <v>20.79</v>
      </c>
      <c r="T17" s="2">
        <v>90</v>
      </c>
      <c r="U17" s="2">
        <v>16.27</v>
      </c>
      <c r="V17" s="2">
        <f>CONVERT(U17,"um","mm")</f>
        <v>0.01627</v>
      </c>
      <c r="W17" s="2">
        <f t="shared" si="2"/>
        <v>5.941641938764285</v>
      </c>
    </row>
    <row r="18" spans="1:23" ht="8.25">
      <c r="A18" s="11">
        <v>15.6</v>
      </c>
      <c r="B18" s="12">
        <v>600</v>
      </c>
      <c r="C18" s="7">
        <v>89.3</v>
      </c>
      <c r="D18" s="7">
        <v>10.7</v>
      </c>
      <c r="E18" s="7">
        <v>7.32</v>
      </c>
      <c r="F18" s="7"/>
      <c r="G18" s="7">
        <f>CONVERT(A18,"um","mm")</f>
        <v>0.0156</v>
      </c>
      <c r="H18" s="7">
        <f t="shared" si="1"/>
        <v>6.002310160687201</v>
      </c>
      <c r="I18" s="7">
        <v>10.7</v>
      </c>
      <c r="J18" s="7">
        <v>6</v>
      </c>
      <c r="K18" s="8">
        <v>7.32</v>
      </c>
      <c r="O18" s="2" t="s">
        <v>16</v>
      </c>
      <c r="P18" s="2">
        <v>432.4</v>
      </c>
      <c r="T18" s="2">
        <v>95</v>
      </c>
      <c r="U18" s="2">
        <v>23.81</v>
      </c>
      <c r="V18" s="2">
        <f>CONVERT(U18,"um","mm")</f>
        <v>0.02381</v>
      </c>
      <c r="W18" s="2">
        <f t="shared" si="2"/>
        <v>5.392288569166478</v>
      </c>
    </row>
    <row r="19" spans="1:16" ht="8.25">
      <c r="A19" s="11">
        <v>31.2</v>
      </c>
      <c r="B19" s="12">
        <v>500</v>
      </c>
      <c r="C19" s="7">
        <v>96.6</v>
      </c>
      <c r="D19" s="7">
        <v>3.4</v>
      </c>
      <c r="E19" s="7">
        <v>0.69</v>
      </c>
      <c r="F19" s="7"/>
      <c r="G19" s="7">
        <f>CONVERT(A19,"um","mm")</f>
        <v>0.0312</v>
      </c>
      <c r="H19" s="7">
        <f t="shared" si="1"/>
        <v>5.002310160687201</v>
      </c>
      <c r="I19" s="7">
        <v>3.4</v>
      </c>
      <c r="J19" s="7">
        <v>5</v>
      </c>
      <c r="K19" s="8">
        <f>SUM(E19+E20+E21+E22)</f>
        <v>1.8699999999999997</v>
      </c>
      <c r="O19" s="2" t="s">
        <v>17</v>
      </c>
      <c r="P19" s="2">
        <v>231.6</v>
      </c>
    </row>
    <row r="20" spans="1:31" ht="8.25">
      <c r="A20" s="11">
        <v>37.2</v>
      </c>
      <c r="B20" s="12">
        <v>400</v>
      </c>
      <c r="C20" s="7">
        <v>97.3</v>
      </c>
      <c r="D20" s="7">
        <v>2.71</v>
      </c>
      <c r="E20" s="7">
        <v>0.59</v>
      </c>
      <c r="F20" s="7"/>
      <c r="G20" s="7">
        <f>CONVERT(A20,"um","mm")</f>
        <v>0.0372</v>
      </c>
      <c r="H20" s="7">
        <f t="shared" si="1"/>
        <v>4.748553568441418</v>
      </c>
      <c r="I20" s="7">
        <v>2.71</v>
      </c>
      <c r="J20" s="7">
        <v>4</v>
      </c>
      <c r="K20" s="8">
        <f>SUM(E23+E24+E25+E26)</f>
        <v>0.54</v>
      </c>
      <c r="O20" s="2" t="s">
        <v>31</v>
      </c>
      <c r="P20" s="2">
        <v>7.784</v>
      </c>
      <c r="U20" s="2">
        <v>5</v>
      </c>
      <c r="V20" s="2">
        <v>10</v>
      </c>
      <c r="W20" s="2">
        <v>16</v>
      </c>
      <c r="X20" s="2">
        <v>25</v>
      </c>
      <c r="Y20" s="2">
        <v>50</v>
      </c>
      <c r="Z20" s="2">
        <v>75</v>
      </c>
      <c r="AA20" s="2">
        <v>84</v>
      </c>
      <c r="AB20" s="2">
        <v>90</v>
      </c>
      <c r="AC20" s="2">
        <v>95</v>
      </c>
      <c r="AD20" s="2" t="s">
        <v>45</v>
      </c>
      <c r="AE20" s="2" t="s">
        <v>46</v>
      </c>
    </row>
    <row r="21" spans="1:30" ht="8.25">
      <c r="A21" s="11">
        <v>44.2</v>
      </c>
      <c r="B21" s="12">
        <v>325</v>
      </c>
      <c r="C21" s="7">
        <v>97.9</v>
      </c>
      <c r="D21" s="7">
        <v>2.12</v>
      </c>
      <c r="E21" s="7">
        <v>0.42</v>
      </c>
      <c r="F21" s="7"/>
      <c r="G21" s="7">
        <f>CONVERT(A21,"um","mm")</f>
        <v>0.0442</v>
      </c>
      <c r="H21" s="7">
        <f t="shared" si="1"/>
        <v>4.499809820158018</v>
      </c>
      <c r="I21" s="7">
        <v>2.12</v>
      </c>
      <c r="J21" s="7">
        <v>3</v>
      </c>
      <c r="K21" s="8">
        <f>SUM(E27+E28+E29+E30)</f>
        <v>0.8999999999999999</v>
      </c>
      <c r="O21" s="2" t="s">
        <v>32</v>
      </c>
      <c r="P21" s="2">
        <v>71.62</v>
      </c>
      <c r="U21" s="2">
        <v>0.000724</v>
      </c>
      <c r="V21" s="2">
        <v>0.001</v>
      </c>
      <c r="W21" s="2">
        <v>0.001383</v>
      </c>
      <c r="X21" s="2">
        <v>0.002073</v>
      </c>
      <c r="Y21" s="2">
        <v>0.004478</v>
      </c>
      <c r="Z21" s="2">
        <v>0.008763</v>
      </c>
      <c r="AA21" s="2">
        <v>0.012119999999999999</v>
      </c>
      <c r="AB21" s="2">
        <v>0.01627</v>
      </c>
      <c r="AC21" s="2">
        <v>0.02381</v>
      </c>
      <c r="AD21" s="2">
        <f>((W21+AA21)/2)</f>
        <v>0.0067515</v>
      </c>
    </row>
    <row r="22" spans="1:31" ht="8.25">
      <c r="A22" s="11">
        <v>52.6</v>
      </c>
      <c r="B22" s="12">
        <v>270</v>
      </c>
      <c r="C22" s="7">
        <v>98.3</v>
      </c>
      <c r="D22" s="7">
        <v>1.7</v>
      </c>
      <c r="E22" s="7">
        <v>0.17</v>
      </c>
      <c r="F22" s="7"/>
      <c r="G22" s="7">
        <f>CONVERT(A22,"um","mm")</f>
        <v>0.0526</v>
      </c>
      <c r="H22" s="7">
        <f t="shared" si="1"/>
        <v>4.2487933902571475</v>
      </c>
      <c r="I22" s="7">
        <v>1.7</v>
      </c>
      <c r="J22" s="7">
        <v>2</v>
      </c>
      <c r="K22" s="8">
        <f>SUM(E31+E32+E33+E34)</f>
        <v>0.08801</v>
      </c>
      <c r="U22" s="2">
        <v>10.431722682240968</v>
      </c>
      <c r="V22" s="2">
        <v>9.965784284662087</v>
      </c>
      <c r="W22" s="2">
        <v>9.497983128173681</v>
      </c>
      <c r="X22" s="2">
        <v>8.91406416821476</v>
      </c>
      <c r="Y22" s="2">
        <v>7.802929756471576</v>
      </c>
      <c r="Z22" s="2">
        <v>6.834359425773839</v>
      </c>
      <c r="AA22" s="2">
        <v>6.3664664909638615</v>
      </c>
      <c r="AB22" s="2">
        <v>5.941641938764285</v>
      </c>
      <c r="AC22" s="2">
        <v>5.392288569166478</v>
      </c>
      <c r="AD22" s="2">
        <f>((W22+AA22)/2)</f>
        <v>7.932224809568771</v>
      </c>
      <c r="AE22" s="2">
        <f>((X22-AB22)/2)</f>
        <v>1.4862111147252373</v>
      </c>
    </row>
    <row r="23" spans="1:11" ht="8.25">
      <c r="A23" s="11">
        <v>62.5</v>
      </c>
      <c r="B23" s="12">
        <v>230</v>
      </c>
      <c r="C23" s="7">
        <v>98.5</v>
      </c>
      <c r="D23" s="7">
        <v>1.53</v>
      </c>
      <c r="E23" s="7">
        <v>0.061</v>
      </c>
      <c r="F23" s="7"/>
      <c r="G23" s="7">
        <f>CONVERT(A23,"um","mm")</f>
        <v>0.0625</v>
      </c>
      <c r="H23" s="7">
        <f t="shared" si="1"/>
        <v>4</v>
      </c>
      <c r="I23" s="7">
        <v>1.53</v>
      </c>
      <c r="J23" s="7">
        <v>1</v>
      </c>
      <c r="K23" s="8">
        <f>SUM(E35+E36+E37+E38)</f>
        <v>0</v>
      </c>
    </row>
    <row r="24" spans="1:17" ht="8.25">
      <c r="A24" s="11">
        <v>74</v>
      </c>
      <c r="B24" s="12">
        <v>200</v>
      </c>
      <c r="C24" s="7">
        <v>98.5</v>
      </c>
      <c r="D24" s="7">
        <v>1.47</v>
      </c>
      <c r="E24" s="7">
        <v>0.079</v>
      </c>
      <c r="F24" s="7"/>
      <c r="G24" s="7">
        <f>CONVERT(A24,"um","mm")</f>
        <v>0.074</v>
      </c>
      <c r="H24" s="7">
        <f t="shared" si="1"/>
        <v>3.7563309190331378</v>
      </c>
      <c r="I24" s="7">
        <v>1.47</v>
      </c>
      <c r="J24" s="7">
        <v>0</v>
      </c>
      <c r="K24" s="8">
        <f>SUM(E39+E40+E41+E42)</f>
        <v>0</v>
      </c>
      <c r="O24" s="2" t="s">
        <v>42</v>
      </c>
      <c r="P24" s="2" t="s">
        <v>43</v>
      </c>
      <c r="Q24" s="2" t="s">
        <v>44</v>
      </c>
    </row>
    <row r="25" spans="1:17" ht="8.25">
      <c r="A25" s="11">
        <v>88</v>
      </c>
      <c r="B25" s="12">
        <v>170</v>
      </c>
      <c r="C25" s="7">
        <v>98.6</v>
      </c>
      <c r="D25" s="7">
        <v>1.39</v>
      </c>
      <c r="E25" s="7">
        <v>0.17</v>
      </c>
      <c r="F25" s="7"/>
      <c r="G25" s="7">
        <f>CONVERT(A25,"um","mm")</f>
        <v>0.088</v>
      </c>
      <c r="H25" s="7">
        <f t="shared" si="1"/>
        <v>3.50635266602479</v>
      </c>
      <c r="I25" s="7">
        <v>1.39</v>
      </c>
      <c r="J25" s="7">
        <v>-1</v>
      </c>
      <c r="K25" s="8">
        <f>SUM(E43+E44)</f>
        <v>0</v>
      </c>
      <c r="O25" s="2">
        <f>SUM(K25+K24+K23+K22+K21+K20)</f>
        <v>1.52801</v>
      </c>
      <c r="P25" s="2">
        <f>SUM(K19+K18+K17+K16)</f>
        <v>53.69</v>
      </c>
      <c r="Q25" s="2">
        <f>SUM(K15+K14+K13+K12+K11+K10)</f>
        <v>44.760000000000005</v>
      </c>
    </row>
    <row r="26" spans="1:11" ht="8.25">
      <c r="A26" s="11">
        <v>105</v>
      </c>
      <c r="B26" s="12">
        <v>140</v>
      </c>
      <c r="C26" s="7">
        <v>98.8</v>
      </c>
      <c r="D26" s="7">
        <v>1.22</v>
      </c>
      <c r="E26" s="7">
        <v>0.23</v>
      </c>
      <c r="F26" s="7"/>
      <c r="G26" s="7">
        <f>CONVERT(A26,"um","mm")</f>
        <v>0.105</v>
      </c>
      <c r="H26" s="7">
        <f t="shared" si="1"/>
        <v>3.2515387669959646</v>
      </c>
      <c r="I26" s="7">
        <v>1.22</v>
      </c>
      <c r="J26" s="7"/>
      <c r="K26" s="8"/>
    </row>
    <row r="27" spans="1:11" ht="8.25">
      <c r="A27" s="11">
        <v>125</v>
      </c>
      <c r="B27" s="12">
        <v>120</v>
      </c>
      <c r="C27" s="7">
        <v>99</v>
      </c>
      <c r="D27" s="7">
        <v>0.98</v>
      </c>
      <c r="E27" s="7">
        <v>0.23</v>
      </c>
      <c r="F27" s="7"/>
      <c r="G27" s="7">
        <f>CONVERT(A27,"um","mm")</f>
        <v>0.125</v>
      </c>
      <c r="H27" s="7">
        <f t="shared" si="1"/>
        <v>3</v>
      </c>
      <c r="I27" s="7">
        <v>0.98</v>
      </c>
      <c r="J27" s="7"/>
      <c r="K27" s="8"/>
    </row>
    <row r="28" spans="1:11" ht="8.25">
      <c r="A28" s="11">
        <v>149</v>
      </c>
      <c r="B28" s="12">
        <v>100</v>
      </c>
      <c r="C28" s="7">
        <v>99.2</v>
      </c>
      <c r="D28" s="7">
        <v>0.75</v>
      </c>
      <c r="E28" s="7">
        <v>0.23</v>
      </c>
      <c r="F28" s="7"/>
      <c r="G28" s="7">
        <f>CONVERT(A28,"um","mm")</f>
        <v>0.149</v>
      </c>
      <c r="H28" s="7">
        <f t="shared" si="1"/>
        <v>2.746615764199926</v>
      </c>
      <c r="I28" s="7">
        <v>0.75</v>
      </c>
      <c r="J28" s="7"/>
      <c r="K28" s="8"/>
    </row>
    <row r="29" spans="1:11" ht="8.25">
      <c r="A29" s="11">
        <v>177</v>
      </c>
      <c r="B29" s="12">
        <v>80</v>
      </c>
      <c r="C29" s="7">
        <v>99.5</v>
      </c>
      <c r="D29" s="7">
        <v>0.53</v>
      </c>
      <c r="E29" s="7">
        <v>0.24</v>
      </c>
      <c r="F29" s="7"/>
      <c r="G29" s="7">
        <f>CONVERT(A29,"um","mm")</f>
        <v>0.177</v>
      </c>
      <c r="H29" s="7">
        <f t="shared" si="1"/>
        <v>2.49817873457909</v>
      </c>
      <c r="I29" s="7">
        <v>0.53</v>
      </c>
      <c r="J29" s="7"/>
      <c r="K29" s="8"/>
    </row>
    <row r="30" spans="1:11" ht="8.25">
      <c r="A30" s="11">
        <v>210</v>
      </c>
      <c r="B30" s="12">
        <v>70</v>
      </c>
      <c r="C30" s="7">
        <v>99.7</v>
      </c>
      <c r="D30" s="7">
        <v>0.28</v>
      </c>
      <c r="E30" s="7">
        <v>0.2</v>
      </c>
      <c r="F30" s="7"/>
      <c r="G30" s="7">
        <f>CONVERT(A30,"um","mm")</f>
        <v>0.21</v>
      </c>
      <c r="H30" s="7">
        <f t="shared" si="1"/>
        <v>2.2515387669959646</v>
      </c>
      <c r="I30" s="7">
        <v>0.28</v>
      </c>
      <c r="J30" s="7"/>
      <c r="K30" s="8"/>
    </row>
    <row r="31" spans="1:11" ht="8.25">
      <c r="A31" s="11">
        <v>250</v>
      </c>
      <c r="B31" s="12">
        <v>60</v>
      </c>
      <c r="C31" s="7">
        <v>99.9</v>
      </c>
      <c r="D31" s="7">
        <v>0.088</v>
      </c>
      <c r="E31" s="7">
        <v>0.078</v>
      </c>
      <c r="F31" s="7"/>
      <c r="G31" s="7">
        <f>CONVERT(A31,"um","mm")</f>
        <v>0.25</v>
      </c>
      <c r="H31" s="7">
        <f t="shared" si="1"/>
        <v>2</v>
      </c>
      <c r="I31" s="7">
        <v>0.088</v>
      </c>
      <c r="J31" s="7"/>
      <c r="K31" s="8"/>
    </row>
    <row r="32" spans="1:11" ht="8.25">
      <c r="A32" s="11">
        <v>297</v>
      </c>
      <c r="B32" s="12">
        <v>50</v>
      </c>
      <c r="C32" s="7">
        <v>99.99</v>
      </c>
      <c r="D32" s="7">
        <v>0.01</v>
      </c>
      <c r="E32" s="7">
        <v>0.0099</v>
      </c>
      <c r="F32" s="7"/>
      <c r="G32" s="7">
        <f>CONVERT(A32,"um","mm")</f>
        <v>0.297</v>
      </c>
      <c r="H32" s="7">
        <f t="shared" si="1"/>
        <v>1.7514651638613215</v>
      </c>
      <c r="I32" s="7">
        <v>0.01</v>
      </c>
      <c r="J32" s="7"/>
      <c r="K32" s="8"/>
    </row>
    <row r="33" spans="1:11" ht="8.25">
      <c r="A33" s="11">
        <v>354</v>
      </c>
      <c r="B33" s="12">
        <v>45</v>
      </c>
      <c r="C33" s="7">
        <v>100</v>
      </c>
      <c r="D33" s="7">
        <v>0.00011</v>
      </c>
      <c r="E33" s="7">
        <v>0.00011</v>
      </c>
      <c r="F33" s="7"/>
      <c r="G33" s="7">
        <f>CONVERT(A33,"um","mm")</f>
        <v>0.354</v>
      </c>
      <c r="H33" s="7">
        <f t="shared" si="1"/>
        <v>1.4981787345790896</v>
      </c>
      <c r="I33" s="7">
        <v>0.00011</v>
      </c>
      <c r="J33" s="7"/>
      <c r="K33" s="8"/>
    </row>
    <row r="34" spans="1:11" ht="8.25">
      <c r="A34" s="11">
        <v>420</v>
      </c>
      <c r="B34" s="12">
        <v>40</v>
      </c>
      <c r="C34" s="7">
        <v>100</v>
      </c>
      <c r="D34" s="7">
        <v>0</v>
      </c>
      <c r="E34" s="7">
        <v>0</v>
      </c>
      <c r="F34" s="7"/>
      <c r="G34" s="7">
        <f>CONVERT(A34,"um","mm")</f>
        <v>0.42</v>
      </c>
      <c r="H34" s="7">
        <f t="shared" si="1"/>
        <v>1.2515387669959643</v>
      </c>
      <c r="I34" s="7">
        <v>0</v>
      </c>
      <c r="J34" s="7"/>
      <c r="K34" s="8"/>
    </row>
    <row r="35" spans="1:11" ht="8.25">
      <c r="A35" s="11">
        <v>500</v>
      </c>
      <c r="B35" s="12">
        <v>35</v>
      </c>
      <c r="C35" s="7">
        <v>100</v>
      </c>
      <c r="D35" s="7">
        <v>0</v>
      </c>
      <c r="E35" s="7">
        <v>0</v>
      </c>
      <c r="F35" s="7"/>
      <c r="G35" s="7">
        <f>CONVERT(A35,"um","mm")</f>
        <v>0.5</v>
      </c>
      <c r="H35" s="7">
        <f t="shared" si="1"/>
        <v>1</v>
      </c>
      <c r="I35" s="7">
        <v>0</v>
      </c>
      <c r="J35" s="7"/>
      <c r="K35" s="8"/>
    </row>
    <row r="36" spans="1:11" ht="8.25">
      <c r="A36" s="11">
        <v>590</v>
      </c>
      <c r="B36" s="12">
        <v>30</v>
      </c>
      <c r="C36" s="7">
        <v>100</v>
      </c>
      <c r="D36" s="7">
        <v>0</v>
      </c>
      <c r="E36" s="7">
        <v>0</v>
      </c>
      <c r="F36" s="7"/>
      <c r="G36" s="7">
        <f>CONVERT(A36,"um","mm")</f>
        <v>0.59</v>
      </c>
      <c r="H36" s="7">
        <f t="shared" si="1"/>
        <v>0.7612131404128836</v>
      </c>
      <c r="I36" s="7">
        <v>0</v>
      </c>
      <c r="J36" s="7"/>
      <c r="K36" s="8"/>
    </row>
    <row r="37" spans="1:11" ht="8.25">
      <c r="A37" s="11">
        <v>710</v>
      </c>
      <c r="B37" s="12">
        <v>25</v>
      </c>
      <c r="C37" s="7">
        <v>100</v>
      </c>
      <c r="D37" s="7">
        <v>0</v>
      </c>
      <c r="E37" s="7">
        <v>0</v>
      </c>
      <c r="F37" s="7"/>
      <c r="G37" s="7">
        <f>CONVERT(A37,"um","mm")</f>
        <v>0.71</v>
      </c>
      <c r="H37" s="7">
        <f t="shared" si="1"/>
        <v>0.49410907027004275</v>
      </c>
      <c r="I37" s="7">
        <v>0</v>
      </c>
      <c r="J37" s="7"/>
      <c r="K37" s="8"/>
    </row>
    <row r="38" spans="1:11" ht="8.25">
      <c r="A38" s="11">
        <v>840</v>
      </c>
      <c r="B38" s="12">
        <v>20</v>
      </c>
      <c r="C38" s="7">
        <v>100</v>
      </c>
      <c r="D38" s="7">
        <v>0</v>
      </c>
      <c r="E38" s="7">
        <v>0</v>
      </c>
      <c r="F38" s="7"/>
      <c r="G38" s="7">
        <f>CONVERT(A38,"um","mm")</f>
        <v>0.84</v>
      </c>
      <c r="H38" s="7">
        <f t="shared" si="1"/>
        <v>0.2515387669959645</v>
      </c>
      <c r="I38" s="7">
        <v>0</v>
      </c>
      <c r="J38" s="7"/>
      <c r="K38" s="8"/>
    </row>
    <row r="39" spans="1:11" ht="8.25">
      <c r="A39" s="11">
        <v>1000</v>
      </c>
      <c r="B39" s="12">
        <v>18</v>
      </c>
      <c r="C39" s="7">
        <v>100</v>
      </c>
      <c r="D39" s="7">
        <v>0</v>
      </c>
      <c r="E39" s="7">
        <v>0</v>
      </c>
      <c r="F39" s="7"/>
      <c r="G39" s="7">
        <f>CONVERT(A39,"um","mm")</f>
        <v>1</v>
      </c>
      <c r="H39" s="7">
        <f t="shared" si="1"/>
        <v>0</v>
      </c>
      <c r="I39" s="7">
        <v>0</v>
      </c>
      <c r="J39" s="7"/>
      <c r="K39" s="8"/>
    </row>
    <row r="40" spans="1:11" ht="8.25">
      <c r="A40" s="11">
        <v>1190</v>
      </c>
      <c r="B40" s="12">
        <v>16</v>
      </c>
      <c r="C40" s="7">
        <v>100</v>
      </c>
      <c r="D40" s="7">
        <v>0</v>
      </c>
      <c r="E40" s="7">
        <v>0</v>
      </c>
      <c r="F40" s="7"/>
      <c r="G40" s="7">
        <f>CONVERT(A40,"um","mm")</f>
        <v>1.19</v>
      </c>
      <c r="H40" s="7">
        <f t="shared" si="1"/>
        <v>-0.2509615735332188</v>
      </c>
      <c r="I40" s="7">
        <v>0</v>
      </c>
      <c r="J40" s="7"/>
      <c r="K40" s="8"/>
    </row>
    <row r="41" spans="1:11" ht="8.25">
      <c r="A41" s="11">
        <v>1410</v>
      </c>
      <c r="B41" s="12">
        <v>14</v>
      </c>
      <c r="C41" s="7">
        <v>100</v>
      </c>
      <c r="D41" s="7">
        <v>0</v>
      </c>
      <c r="E41" s="7">
        <v>0</v>
      </c>
      <c r="F41" s="7"/>
      <c r="G41" s="7">
        <f>CONVERT(A41,"um","mm")</f>
        <v>1.41</v>
      </c>
      <c r="H41" s="7">
        <f t="shared" si="1"/>
        <v>-0.4956951626240688</v>
      </c>
      <c r="I41" s="7">
        <v>0</v>
      </c>
      <c r="J41" s="7"/>
      <c r="K41" s="8"/>
    </row>
    <row r="42" spans="1:11" ht="8.25">
      <c r="A42" s="11">
        <v>1680</v>
      </c>
      <c r="B42" s="12">
        <v>12</v>
      </c>
      <c r="C42" s="7">
        <v>100</v>
      </c>
      <c r="D42" s="7">
        <v>0</v>
      </c>
      <c r="E42" s="7">
        <v>0</v>
      </c>
      <c r="F42" s="7"/>
      <c r="G42" s="7">
        <f>CONVERT(A42,"um","mm")</f>
        <v>1.68</v>
      </c>
      <c r="H42" s="7">
        <f t="shared" si="1"/>
        <v>-0.7484612330040356</v>
      </c>
      <c r="I42" s="7">
        <v>0</v>
      </c>
      <c r="J42" s="7"/>
      <c r="K42" s="8"/>
    </row>
    <row r="43" spans="1:11" ht="8.25">
      <c r="A43" s="11">
        <v>2000</v>
      </c>
      <c r="B43" s="12">
        <v>10</v>
      </c>
      <c r="C43" s="7">
        <v>100</v>
      </c>
      <c r="D43" s="7">
        <v>0</v>
      </c>
      <c r="E43" s="7">
        <v>0</v>
      </c>
      <c r="F43" s="7"/>
      <c r="G43" s="7">
        <f>CONVERT(A43,"um","mm")</f>
        <v>2</v>
      </c>
      <c r="H43" s="7">
        <f t="shared" si="1"/>
        <v>-1</v>
      </c>
      <c r="I43" s="7">
        <v>0</v>
      </c>
      <c r="J43" s="7"/>
      <c r="K43" s="8"/>
    </row>
    <row r="44" spans="1:11" ht="9" thickBot="1">
      <c r="A44" s="13"/>
      <c r="B44" s="14"/>
      <c r="C44" s="9">
        <v>100</v>
      </c>
      <c r="D44" s="9">
        <v>0</v>
      </c>
      <c r="E44" s="9"/>
      <c r="F44" s="9"/>
      <c r="G44" s="9">
        <f>CONVERT(A44,"um","mm")</f>
        <v>0</v>
      </c>
      <c r="H44" s="9" t="e">
        <f t="shared" si="1"/>
        <v>#NUM!</v>
      </c>
      <c r="I44" s="9"/>
      <c r="J44" s="9"/>
      <c r="K44" s="10"/>
    </row>
    <row r="45" ht="9" thickTop="1"/>
  </sheetData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J1">
      <selection activeCell="O25" sqref="O25:Q25"/>
    </sheetView>
  </sheetViews>
  <sheetFormatPr defaultColWidth="9.140625" defaultRowHeight="12.75"/>
  <cols>
    <col min="1" max="1" width="8.00390625" style="2" bestFit="1" customWidth="1"/>
    <col min="2" max="2" width="14.7109375" style="2" bestFit="1" customWidth="1"/>
    <col min="3" max="4" width="9.28125" style="2" bestFit="1" customWidth="1"/>
    <col min="5" max="5" width="10.57421875" style="2" bestFit="1" customWidth="1"/>
    <col min="6" max="6" width="0.85546875" style="2" customWidth="1"/>
    <col min="7" max="8" width="5.00390625" style="2" bestFit="1" customWidth="1"/>
    <col min="9" max="9" width="5.28125" style="2" bestFit="1" customWidth="1"/>
    <col min="10" max="10" width="4.57421875" style="2" bestFit="1" customWidth="1"/>
    <col min="11" max="11" width="6.28125" style="2" bestFit="1" customWidth="1"/>
    <col min="12" max="14" width="0.85546875" style="2" customWidth="1"/>
    <col min="15" max="15" width="11.57421875" style="2" bestFit="1" customWidth="1"/>
    <col min="16" max="16" width="6.28125" style="2" bestFit="1" customWidth="1"/>
    <col min="17" max="17" width="5.00390625" style="2" bestFit="1" customWidth="1"/>
    <col min="18" max="18" width="4.8515625" style="2" bestFit="1" customWidth="1"/>
    <col min="19" max="19" width="0.85546875" style="2" customWidth="1"/>
    <col min="20" max="20" width="4.8515625" style="2" bestFit="1" customWidth="1"/>
    <col min="21" max="21" width="5.57421875" style="2" bestFit="1" customWidth="1"/>
    <col min="22" max="22" width="5.00390625" style="2" bestFit="1" customWidth="1"/>
    <col min="23" max="23" width="4.8515625" style="2" bestFit="1" customWidth="1"/>
    <col min="24" max="25" width="4.7109375" style="2" bestFit="1" customWidth="1"/>
    <col min="26" max="26" width="4.57421875" style="2" bestFit="1" customWidth="1"/>
    <col min="27" max="28" width="4.8515625" style="2" bestFit="1" customWidth="1"/>
    <col min="29" max="29" width="4.7109375" style="2" bestFit="1" customWidth="1"/>
    <col min="30" max="30" width="7.00390625" style="2" bestFit="1" customWidth="1"/>
    <col min="31" max="31" width="11.140625" style="2" bestFit="1" customWidth="1"/>
    <col min="32" max="16384" width="9.140625" style="2" customWidth="1"/>
  </cols>
  <sheetData>
    <row r="1" spans="1:2" ht="8.25">
      <c r="A1" s="2" t="s">
        <v>0</v>
      </c>
      <c r="B1" s="2">
        <v>37267.45763888889</v>
      </c>
    </row>
    <row r="2" spans="1:5" ht="8.25">
      <c r="A2" s="2" t="s">
        <v>1</v>
      </c>
      <c r="B2" s="2" t="s">
        <v>83</v>
      </c>
      <c r="C2" s="2" t="s">
        <v>36</v>
      </c>
      <c r="D2" s="2" t="s">
        <v>37</v>
      </c>
      <c r="E2" s="2" t="s">
        <v>38</v>
      </c>
    </row>
    <row r="3" spans="1:6" ht="8.25">
      <c r="A3" s="2" t="s">
        <v>3</v>
      </c>
      <c r="B3" s="2" t="s">
        <v>84</v>
      </c>
      <c r="C3" s="2">
        <f>AVERAGE(E3:F3)</f>
        <v>8.875</v>
      </c>
      <c r="D3" s="2">
        <f>CONVERT(C3,"ft","m")</f>
        <v>2.7051</v>
      </c>
      <c r="E3" s="2">
        <f>CONVERT(VALUE(LEFT(B4,3)),"in","ft")</f>
        <v>8.75</v>
      </c>
      <c r="F3" s="2">
        <f>CONVERT(VALUE(RIGHT(B4,3)),"in","ft")</f>
        <v>9</v>
      </c>
    </row>
    <row r="4" spans="1:2" ht="8.25">
      <c r="A4" s="2" t="s">
        <v>5</v>
      </c>
      <c r="B4" s="2" t="s">
        <v>85</v>
      </c>
    </row>
    <row r="5" ht="8.25">
      <c r="A5" s="2" t="s">
        <v>7</v>
      </c>
    </row>
    <row r="6" ht="9" thickBot="1"/>
    <row r="7" spans="1:21" ht="9" thickTop="1">
      <c r="A7" s="3" t="s">
        <v>18</v>
      </c>
      <c r="B7" s="4" t="s">
        <v>26</v>
      </c>
      <c r="C7" s="4" t="s">
        <v>20</v>
      </c>
      <c r="D7" s="4" t="s">
        <v>21</v>
      </c>
      <c r="E7" s="4" t="s">
        <v>22</v>
      </c>
      <c r="F7" s="4"/>
      <c r="G7" s="4"/>
      <c r="H7" s="4"/>
      <c r="I7" s="4"/>
      <c r="J7" s="4"/>
      <c r="K7" s="5"/>
      <c r="T7" s="2" t="s">
        <v>24</v>
      </c>
      <c r="U7" s="2" t="s">
        <v>33</v>
      </c>
    </row>
    <row r="8" spans="1:23" ht="8.25">
      <c r="A8" s="6" t="s">
        <v>23</v>
      </c>
      <c r="B8" s="7"/>
      <c r="C8" s="7" t="s">
        <v>24</v>
      </c>
      <c r="D8" s="7" t="s">
        <v>24</v>
      </c>
      <c r="E8" s="7" t="s">
        <v>24</v>
      </c>
      <c r="F8" s="7"/>
      <c r="G8" s="7"/>
      <c r="H8" s="7"/>
      <c r="I8" s="7"/>
      <c r="J8" s="7"/>
      <c r="K8" s="8"/>
      <c r="Q8" s="2" t="s">
        <v>27</v>
      </c>
      <c r="R8" s="2" t="s">
        <v>28</v>
      </c>
      <c r="T8" s="2" t="s">
        <v>25</v>
      </c>
      <c r="U8" s="2" t="s">
        <v>34</v>
      </c>
      <c r="V8" s="2" t="s">
        <v>27</v>
      </c>
      <c r="W8" s="2" t="s">
        <v>28</v>
      </c>
    </row>
    <row r="9" spans="1:21" ht="8.25">
      <c r="A9" s="6"/>
      <c r="B9" s="7"/>
      <c r="C9" s="7" t="s">
        <v>25</v>
      </c>
      <c r="D9" s="7" t="s">
        <v>29</v>
      </c>
      <c r="E9" s="7" t="s">
        <v>25</v>
      </c>
      <c r="F9" s="7"/>
      <c r="G9" s="7" t="s">
        <v>27</v>
      </c>
      <c r="H9" s="7" t="s">
        <v>28</v>
      </c>
      <c r="I9" s="7" t="s">
        <v>39</v>
      </c>
      <c r="J9" s="7" t="s">
        <v>40</v>
      </c>
      <c r="K9" s="8" t="s">
        <v>41</v>
      </c>
      <c r="O9" s="2" t="s">
        <v>8</v>
      </c>
      <c r="P9" s="2">
        <v>0.375</v>
      </c>
      <c r="Q9" s="2">
        <f>CONVERT(P9,"um","mm")</f>
        <v>0.000375</v>
      </c>
      <c r="R9" s="2">
        <f>-LOG(Q9/1,2)</f>
        <v>11.380821783940931</v>
      </c>
      <c r="U9" s="2" t="s">
        <v>35</v>
      </c>
    </row>
    <row r="10" spans="1:23" ht="8.25">
      <c r="A10" s="11">
        <v>0</v>
      </c>
      <c r="B10" s="12">
        <v>1400</v>
      </c>
      <c r="C10" s="7">
        <v>0</v>
      </c>
      <c r="D10" s="7">
        <v>100</v>
      </c>
      <c r="E10" s="7">
        <v>0</v>
      </c>
      <c r="F10" s="7"/>
      <c r="G10" s="7">
        <f>CONVERT(A10,"um","mm")</f>
        <v>0</v>
      </c>
      <c r="H10" s="7" t="e">
        <f>-LOG(G10,2)</f>
        <v>#NUM!</v>
      </c>
      <c r="I10" s="7">
        <v>100</v>
      </c>
      <c r="J10" s="7"/>
      <c r="K10" s="8"/>
      <c r="O10" s="2" t="s">
        <v>9</v>
      </c>
      <c r="P10" s="2">
        <v>2000</v>
      </c>
      <c r="Q10" s="2">
        <f>CONVERT(P10,"um","mm")</f>
        <v>2</v>
      </c>
      <c r="R10" s="2">
        <f aca="true" t="shared" si="0" ref="R10:R16">-LOG(Q10/1,2)</f>
        <v>-1</v>
      </c>
      <c r="T10" s="2">
        <v>5</v>
      </c>
      <c r="U10" s="2">
        <v>0.929</v>
      </c>
      <c r="V10" s="2">
        <f>CONVERT(U10,"um","mm")</f>
        <v>0.000929</v>
      </c>
      <c r="W10" s="2">
        <f>-LOG(V10/1,2)</f>
        <v>10.07203378294152</v>
      </c>
    </row>
    <row r="11" spans="1:23" ht="8.25">
      <c r="A11" s="11">
        <v>0.12</v>
      </c>
      <c r="B11" s="12">
        <v>1300</v>
      </c>
      <c r="C11" s="7">
        <v>0</v>
      </c>
      <c r="D11" s="7">
        <v>100</v>
      </c>
      <c r="E11" s="7">
        <v>0</v>
      </c>
      <c r="F11" s="7"/>
      <c r="G11" s="7">
        <f>CONVERT(A11,"um","mm")</f>
        <v>0.00012</v>
      </c>
      <c r="H11" s="7">
        <f aca="true" t="shared" si="1" ref="H11:H44">-LOG(G11,2)</f>
        <v>13.024677973715656</v>
      </c>
      <c r="I11" s="7">
        <v>100</v>
      </c>
      <c r="J11" s="7">
        <v>13</v>
      </c>
      <c r="K11" s="8">
        <v>0</v>
      </c>
      <c r="O11" s="2" t="s">
        <v>10</v>
      </c>
      <c r="P11" s="2">
        <v>100</v>
      </c>
      <c r="Q11" s="2">
        <f>CONVERT(P11,"um","mm")</f>
        <v>0.1</v>
      </c>
      <c r="R11" s="2">
        <f t="shared" si="0"/>
        <v>3.321928094887362</v>
      </c>
      <c r="T11" s="2">
        <v>10</v>
      </c>
      <c r="U11" s="2">
        <v>1.462</v>
      </c>
      <c r="V11" s="2">
        <f>CONVERT(U11,"um","mm")</f>
        <v>0.001462</v>
      </c>
      <c r="W11" s="2">
        <f aca="true" t="shared" si="2" ref="W11:W18">-LOG(V11/1,2)</f>
        <v>9.417840973371737</v>
      </c>
    </row>
    <row r="12" spans="1:23" ht="8.25">
      <c r="A12" s="11">
        <v>0.24</v>
      </c>
      <c r="B12" s="12">
        <v>1200</v>
      </c>
      <c r="C12" s="7">
        <v>0</v>
      </c>
      <c r="D12" s="7">
        <v>100</v>
      </c>
      <c r="E12" s="7">
        <v>0.54</v>
      </c>
      <c r="F12" s="7"/>
      <c r="G12" s="7">
        <f>CONVERT(A12,"um","mm")</f>
        <v>0.00024</v>
      </c>
      <c r="H12" s="7">
        <f t="shared" si="1"/>
        <v>12.024677973715656</v>
      </c>
      <c r="I12" s="7">
        <v>100</v>
      </c>
      <c r="J12" s="7">
        <v>12</v>
      </c>
      <c r="K12" s="8">
        <v>0.54</v>
      </c>
      <c r="O12" s="2" t="s">
        <v>11</v>
      </c>
      <c r="P12" s="2">
        <v>16.97</v>
      </c>
      <c r="Q12" s="2">
        <f>CONVERT(P12,"um","mm")</f>
        <v>0.01697</v>
      </c>
      <c r="R12" s="2">
        <f t="shared" si="0"/>
        <v>5.8808696248941486</v>
      </c>
      <c r="T12" s="2">
        <v>16</v>
      </c>
      <c r="U12" s="2">
        <v>2.278</v>
      </c>
      <c r="V12" s="2">
        <f>CONVERT(U12,"um","mm")</f>
        <v>0.002278</v>
      </c>
      <c r="W12" s="2">
        <f t="shared" si="2"/>
        <v>8.778016537616063</v>
      </c>
    </row>
    <row r="13" spans="1:23" ht="8.25">
      <c r="A13" s="11">
        <v>0.49</v>
      </c>
      <c r="B13" s="12">
        <v>1100</v>
      </c>
      <c r="C13" s="7">
        <v>0.54</v>
      </c>
      <c r="D13" s="7">
        <v>99.5</v>
      </c>
      <c r="E13" s="7">
        <v>4.99</v>
      </c>
      <c r="F13" s="7"/>
      <c r="G13" s="7">
        <f>CONVERT(A13,"um","mm")</f>
        <v>0.00049</v>
      </c>
      <c r="H13" s="7">
        <f t="shared" si="1"/>
        <v>10.994930630321603</v>
      </c>
      <c r="I13" s="7">
        <v>99.5</v>
      </c>
      <c r="J13" s="7">
        <v>11</v>
      </c>
      <c r="K13" s="8">
        <v>4.99</v>
      </c>
      <c r="O13" s="2" t="s">
        <v>12</v>
      </c>
      <c r="P13" s="2">
        <v>10.16</v>
      </c>
      <c r="Q13" s="2">
        <f>CONVERT(P13,"um","mm")</f>
        <v>0.01016</v>
      </c>
      <c r="R13" s="2">
        <f t="shared" si="0"/>
        <v>6.620955787664646</v>
      </c>
      <c r="T13" s="2">
        <v>25</v>
      </c>
      <c r="U13" s="2">
        <v>3.814</v>
      </c>
      <c r="V13" s="2">
        <f>CONVERT(U13,"um","mm")</f>
        <v>0.003814</v>
      </c>
      <c r="W13" s="2">
        <f t="shared" si="2"/>
        <v>8.034479441011419</v>
      </c>
    </row>
    <row r="14" spans="1:23" ht="8.25">
      <c r="A14" s="11">
        <v>0.98</v>
      </c>
      <c r="B14" s="12">
        <v>1000</v>
      </c>
      <c r="C14" s="7">
        <v>5.53</v>
      </c>
      <c r="D14" s="7">
        <v>94.5</v>
      </c>
      <c r="E14" s="7">
        <v>8.22</v>
      </c>
      <c r="F14" s="7"/>
      <c r="G14" s="7">
        <f>CONVERT(A14,"um","mm")</f>
        <v>0.00098</v>
      </c>
      <c r="H14" s="7">
        <f t="shared" si="1"/>
        <v>9.994930630321603</v>
      </c>
      <c r="I14" s="7">
        <v>94.5</v>
      </c>
      <c r="J14" s="7">
        <v>10</v>
      </c>
      <c r="K14" s="8">
        <v>8.22</v>
      </c>
      <c r="O14" s="2" t="s">
        <v>30</v>
      </c>
      <c r="P14" s="2">
        <v>4.031</v>
      </c>
      <c r="Q14" s="2">
        <f>CONVERT(P14,"um","mm")</f>
        <v>0.004031</v>
      </c>
      <c r="R14" s="2">
        <f t="shared" si="0"/>
        <v>7.954646501473095</v>
      </c>
      <c r="T14" s="2">
        <v>50</v>
      </c>
      <c r="U14" s="2">
        <v>10.16</v>
      </c>
      <c r="V14" s="2">
        <f>CONVERT(U14,"um","mm")</f>
        <v>0.01016</v>
      </c>
      <c r="W14" s="2">
        <f t="shared" si="2"/>
        <v>6.620955787664646</v>
      </c>
    </row>
    <row r="15" spans="1:23" ht="8.25">
      <c r="A15" s="11">
        <v>1.95</v>
      </c>
      <c r="B15" s="12">
        <v>900</v>
      </c>
      <c r="C15" s="7">
        <v>13.8</v>
      </c>
      <c r="D15" s="7">
        <v>86.2</v>
      </c>
      <c r="E15" s="7">
        <v>11.7</v>
      </c>
      <c r="F15" s="7"/>
      <c r="G15" s="7">
        <f>CONVERT(A15,"um","mm")</f>
        <v>0.00195</v>
      </c>
      <c r="H15" s="7">
        <f t="shared" si="1"/>
        <v>9.002310160687202</v>
      </c>
      <c r="I15" s="7">
        <v>86.2</v>
      </c>
      <c r="J15" s="7">
        <v>9</v>
      </c>
      <c r="K15" s="8">
        <v>11.7</v>
      </c>
      <c r="O15" s="2" t="s">
        <v>13</v>
      </c>
      <c r="P15" s="2">
        <v>1.669</v>
      </c>
      <c r="Q15" s="2">
        <f>CONVERT(P15,"um","mm")</f>
        <v>0.001669</v>
      </c>
      <c r="R15" s="2">
        <f t="shared" si="0"/>
        <v>9.226800329961575</v>
      </c>
      <c r="T15" s="2">
        <v>75</v>
      </c>
      <c r="U15" s="2">
        <v>20.8</v>
      </c>
      <c r="V15" s="2">
        <f>CONVERT(U15,"um","mm")</f>
        <v>0.0208</v>
      </c>
      <c r="W15" s="2">
        <f t="shared" si="2"/>
        <v>5.587272661408358</v>
      </c>
    </row>
    <row r="16" spans="1:23" ht="8.25">
      <c r="A16" s="11">
        <v>3.9</v>
      </c>
      <c r="B16" s="12">
        <v>800</v>
      </c>
      <c r="C16" s="7">
        <v>25.5</v>
      </c>
      <c r="D16" s="7">
        <v>74.5</v>
      </c>
      <c r="E16" s="7">
        <v>16.7</v>
      </c>
      <c r="F16" s="7"/>
      <c r="G16" s="7">
        <f>CONVERT(A16,"um","mm")</f>
        <v>0.0039</v>
      </c>
      <c r="H16" s="7">
        <f t="shared" si="1"/>
        <v>8.002310160687202</v>
      </c>
      <c r="I16" s="7">
        <v>74.5</v>
      </c>
      <c r="J16" s="7">
        <v>8</v>
      </c>
      <c r="K16" s="8">
        <v>16.7</v>
      </c>
      <c r="O16" s="2" t="s">
        <v>14</v>
      </c>
      <c r="P16" s="2">
        <v>16.4</v>
      </c>
      <c r="Q16" s="2">
        <f>CONVERT(P16,"um","mm")</f>
        <v>0.0164</v>
      </c>
      <c r="R16" s="2">
        <f t="shared" si="0"/>
        <v>5.930160374931366</v>
      </c>
      <c r="T16" s="2">
        <v>84</v>
      </c>
      <c r="U16" s="2">
        <v>27.96</v>
      </c>
      <c r="V16" s="2">
        <f>CONVERT(U16,"um","mm")</f>
        <v>0.02796</v>
      </c>
      <c r="W16" s="2">
        <f t="shared" si="2"/>
        <v>5.1604918290613755</v>
      </c>
    </row>
    <row r="17" spans="1:23" ht="8.25">
      <c r="A17" s="11">
        <v>7.8</v>
      </c>
      <c r="B17" s="12">
        <v>700</v>
      </c>
      <c r="C17" s="7">
        <v>42.2</v>
      </c>
      <c r="D17" s="7">
        <v>57.8</v>
      </c>
      <c r="E17" s="7">
        <v>22.4</v>
      </c>
      <c r="F17" s="7"/>
      <c r="G17" s="7">
        <f>CONVERT(A17,"um","mm")</f>
        <v>0.0078</v>
      </c>
      <c r="H17" s="7">
        <f t="shared" si="1"/>
        <v>7.002310160687201</v>
      </c>
      <c r="I17" s="7">
        <v>57.8</v>
      </c>
      <c r="J17" s="7">
        <v>7</v>
      </c>
      <c r="K17" s="8">
        <v>22.4</v>
      </c>
      <c r="O17" s="2" t="s">
        <v>15</v>
      </c>
      <c r="P17" s="2">
        <v>24.43</v>
      </c>
      <c r="T17" s="2">
        <v>90</v>
      </c>
      <c r="U17" s="2">
        <v>36.43</v>
      </c>
      <c r="V17" s="2">
        <f>CONVERT(U17,"um","mm")</f>
        <v>0.03643</v>
      </c>
      <c r="W17" s="2">
        <f t="shared" si="2"/>
        <v>4.77872919469403</v>
      </c>
    </row>
    <row r="18" spans="1:23" ht="8.25">
      <c r="A18" s="11">
        <v>15.6</v>
      </c>
      <c r="B18" s="12">
        <v>600</v>
      </c>
      <c r="C18" s="7">
        <v>64.6</v>
      </c>
      <c r="D18" s="7">
        <v>35.4</v>
      </c>
      <c r="E18" s="7">
        <v>22.1</v>
      </c>
      <c r="F18" s="7"/>
      <c r="G18" s="7">
        <f>CONVERT(A18,"um","mm")</f>
        <v>0.0156</v>
      </c>
      <c r="H18" s="7">
        <f t="shared" si="1"/>
        <v>6.002310160687201</v>
      </c>
      <c r="I18" s="7">
        <v>35.4</v>
      </c>
      <c r="J18" s="7">
        <v>6</v>
      </c>
      <c r="K18" s="8">
        <v>22.1</v>
      </c>
      <c r="O18" s="2" t="s">
        <v>16</v>
      </c>
      <c r="P18" s="2">
        <v>597.1</v>
      </c>
      <c r="T18" s="2">
        <v>95</v>
      </c>
      <c r="U18" s="2">
        <v>50.57</v>
      </c>
      <c r="V18" s="2">
        <f>CONVERT(U18,"um","mm")</f>
        <v>0.05057</v>
      </c>
      <c r="W18" s="2">
        <f t="shared" si="2"/>
        <v>4.305574411309528</v>
      </c>
    </row>
    <row r="19" spans="1:16" ht="8.25">
      <c r="A19" s="11">
        <v>31.2</v>
      </c>
      <c r="B19" s="12">
        <v>500</v>
      </c>
      <c r="C19" s="7">
        <v>86.7</v>
      </c>
      <c r="D19" s="7">
        <v>13.3</v>
      </c>
      <c r="E19" s="7">
        <v>3.69</v>
      </c>
      <c r="F19" s="7"/>
      <c r="G19" s="7">
        <f>CONVERT(A19,"um","mm")</f>
        <v>0.0312</v>
      </c>
      <c r="H19" s="7">
        <f t="shared" si="1"/>
        <v>5.002310160687201</v>
      </c>
      <c r="I19" s="7">
        <v>13.3</v>
      </c>
      <c r="J19" s="7">
        <v>5</v>
      </c>
      <c r="K19" s="8">
        <f>SUM(E19+E20+E21+E22)</f>
        <v>10</v>
      </c>
      <c r="O19" s="2" t="s">
        <v>17</v>
      </c>
      <c r="P19" s="2">
        <v>144</v>
      </c>
    </row>
    <row r="20" spans="1:31" ht="8.25">
      <c r="A20" s="11">
        <v>37.2</v>
      </c>
      <c r="B20" s="12">
        <v>400</v>
      </c>
      <c r="C20" s="7">
        <v>90.4</v>
      </c>
      <c r="D20" s="7">
        <v>9.63</v>
      </c>
      <c r="E20" s="7">
        <v>2.92</v>
      </c>
      <c r="F20" s="7"/>
      <c r="G20" s="7">
        <f>CONVERT(A20,"um","mm")</f>
        <v>0.0372</v>
      </c>
      <c r="H20" s="7">
        <f t="shared" si="1"/>
        <v>4.748553568441418</v>
      </c>
      <c r="I20" s="7">
        <v>9.63</v>
      </c>
      <c r="J20" s="7">
        <v>4</v>
      </c>
      <c r="K20" s="8">
        <f>SUM(E23+E24+E25+E26)</f>
        <v>2.14</v>
      </c>
      <c r="O20" s="2" t="s">
        <v>31</v>
      </c>
      <c r="P20" s="2">
        <v>4.63</v>
      </c>
      <c r="U20" s="2">
        <v>5</v>
      </c>
      <c r="V20" s="2">
        <v>10</v>
      </c>
      <c r="W20" s="2">
        <v>16</v>
      </c>
      <c r="X20" s="2">
        <v>25</v>
      </c>
      <c r="Y20" s="2">
        <v>50</v>
      </c>
      <c r="Z20" s="2">
        <v>75</v>
      </c>
      <c r="AA20" s="2">
        <v>84</v>
      </c>
      <c r="AB20" s="2">
        <v>90</v>
      </c>
      <c r="AC20" s="2">
        <v>95</v>
      </c>
      <c r="AD20" s="2" t="s">
        <v>45</v>
      </c>
      <c r="AE20" s="2" t="s">
        <v>46</v>
      </c>
    </row>
    <row r="21" spans="1:30" ht="8.25">
      <c r="A21" s="11">
        <v>44.2</v>
      </c>
      <c r="B21" s="12">
        <v>325</v>
      </c>
      <c r="C21" s="7">
        <v>93.3</v>
      </c>
      <c r="D21" s="7">
        <v>6.7</v>
      </c>
      <c r="E21" s="7">
        <v>2.15</v>
      </c>
      <c r="F21" s="7"/>
      <c r="G21" s="7">
        <f>CONVERT(A21,"um","mm")</f>
        <v>0.0442</v>
      </c>
      <c r="H21" s="7">
        <f t="shared" si="1"/>
        <v>4.499809820158018</v>
      </c>
      <c r="I21" s="7">
        <v>6.7</v>
      </c>
      <c r="J21" s="7">
        <v>3</v>
      </c>
      <c r="K21" s="8">
        <f>SUM(E27+E28+E29+E30)</f>
        <v>1.1</v>
      </c>
      <c r="O21" s="2" t="s">
        <v>32</v>
      </c>
      <c r="P21" s="2">
        <v>30.29</v>
      </c>
      <c r="U21" s="2">
        <v>0.000929</v>
      </c>
      <c r="V21" s="2">
        <v>0.001462</v>
      </c>
      <c r="W21" s="2">
        <v>0.002278</v>
      </c>
      <c r="X21" s="2">
        <v>0.003814</v>
      </c>
      <c r="Y21" s="2">
        <v>0.01016</v>
      </c>
      <c r="Z21" s="2">
        <v>0.0208</v>
      </c>
      <c r="AA21" s="2">
        <v>0.02796</v>
      </c>
      <c r="AB21" s="2">
        <v>0.03643</v>
      </c>
      <c r="AC21" s="2">
        <v>0.05057</v>
      </c>
      <c r="AD21" s="2">
        <f>((W21+AA21)/2)</f>
        <v>0.015118999999999999</v>
      </c>
    </row>
    <row r="22" spans="1:31" ht="8.25">
      <c r="A22" s="11">
        <v>52.6</v>
      </c>
      <c r="B22" s="12">
        <v>270</v>
      </c>
      <c r="C22" s="7">
        <v>95.4</v>
      </c>
      <c r="D22" s="7">
        <v>4.55</v>
      </c>
      <c r="E22" s="7">
        <v>1.24</v>
      </c>
      <c r="F22" s="7"/>
      <c r="G22" s="7">
        <f>CONVERT(A22,"um","mm")</f>
        <v>0.0526</v>
      </c>
      <c r="H22" s="7">
        <f t="shared" si="1"/>
        <v>4.2487933902571475</v>
      </c>
      <c r="I22" s="7">
        <v>4.55</v>
      </c>
      <c r="J22" s="7">
        <v>2</v>
      </c>
      <c r="K22" s="8">
        <f>SUM(E31+E32+E33+E34)</f>
        <v>0.07147</v>
      </c>
      <c r="U22" s="2">
        <v>10.07203378294152</v>
      </c>
      <c r="V22" s="2">
        <v>9.417840973371737</v>
      </c>
      <c r="W22" s="2">
        <v>8.778016537616063</v>
      </c>
      <c r="X22" s="2">
        <v>8.034479441011419</v>
      </c>
      <c r="Y22" s="2">
        <v>6.620955787664646</v>
      </c>
      <c r="Z22" s="2">
        <v>5.587272661408358</v>
      </c>
      <c r="AA22" s="2">
        <v>5.1604918290613755</v>
      </c>
      <c r="AB22" s="2">
        <v>4.77872919469403</v>
      </c>
      <c r="AC22" s="2">
        <v>4.305574411309528</v>
      </c>
      <c r="AD22" s="2">
        <f>((W22+AA22)/2)</f>
        <v>6.96925418333872</v>
      </c>
      <c r="AE22" s="2">
        <f>((X22-AB22)/2)</f>
        <v>1.6278751231586943</v>
      </c>
    </row>
    <row r="23" spans="1:11" ht="8.25">
      <c r="A23" s="11">
        <v>62.5</v>
      </c>
      <c r="B23" s="12">
        <v>230</v>
      </c>
      <c r="C23" s="7">
        <v>96.7</v>
      </c>
      <c r="D23" s="7">
        <v>3.31</v>
      </c>
      <c r="E23" s="7">
        <v>0.65</v>
      </c>
      <c r="F23" s="7"/>
      <c r="G23" s="7">
        <f>CONVERT(A23,"um","mm")</f>
        <v>0.0625</v>
      </c>
      <c r="H23" s="7">
        <f t="shared" si="1"/>
        <v>4</v>
      </c>
      <c r="I23" s="7">
        <v>3.31</v>
      </c>
      <c r="J23" s="7">
        <v>1</v>
      </c>
      <c r="K23" s="8">
        <f>SUM(E35+E36+E37+E38)</f>
        <v>0</v>
      </c>
    </row>
    <row r="24" spans="1:17" ht="8.25">
      <c r="A24" s="11">
        <v>74</v>
      </c>
      <c r="B24" s="12">
        <v>200</v>
      </c>
      <c r="C24" s="7">
        <v>97.3</v>
      </c>
      <c r="D24" s="7">
        <v>2.66</v>
      </c>
      <c r="E24" s="7">
        <v>0.47</v>
      </c>
      <c r="F24" s="7"/>
      <c r="G24" s="7">
        <f>CONVERT(A24,"um","mm")</f>
        <v>0.074</v>
      </c>
      <c r="H24" s="7">
        <f t="shared" si="1"/>
        <v>3.7563309190331378</v>
      </c>
      <c r="I24" s="7">
        <v>2.66</v>
      </c>
      <c r="J24" s="7">
        <v>0</v>
      </c>
      <c r="K24" s="8">
        <f>SUM(E39+E40+E41+E42)</f>
        <v>0</v>
      </c>
      <c r="O24" s="2" t="s">
        <v>42</v>
      </c>
      <c r="P24" s="2" t="s">
        <v>43</v>
      </c>
      <c r="Q24" s="2" t="s">
        <v>44</v>
      </c>
    </row>
    <row r="25" spans="1:17" ht="8.25">
      <c r="A25" s="11">
        <v>88</v>
      </c>
      <c r="B25" s="12">
        <v>170</v>
      </c>
      <c r="C25" s="7">
        <v>97.8</v>
      </c>
      <c r="D25" s="7">
        <v>2.19</v>
      </c>
      <c r="E25" s="7">
        <v>0.51</v>
      </c>
      <c r="F25" s="7"/>
      <c r="G25" s="7">
        <f>CONVERT(A25,"um","mm")</f>
        <v>0.088</v>
      </c>
      <c r="H25" s="7">
        <f t="shared" si="1"/>
        <v>3.50635266602479</v>
      </c>
      <c r="I25" s="7">
        <v>2.19</v>
      </c>
      <c r="J25" s="7">
        <v>-1</v>
      </c>
      <c r="K25" s="8">
        <f>SUM(E43+E44)</f>
        <v>0</v>
      </c>
      <c r="O25" s="2">
        <f>SUM(K25+K24+K23+K22+K21+K20)</f>
        <v>3.31147</v>
      </c>
      <c r="P25" s="2">
        <f>SUM(K19+K18+K17+K16)</f>
        <v>71.2</v>
      </c>
      <c r="Q25" s="2">
        <f>SUM(K15+K14+K13+K12+K11+K10)</f>
        <v>25.450000000000003</v>
      </c>
    </row>
    <row r="26" spans="1:11" ht="8.25">
      <c r="A26" s="11">
        <v>105</v>
      </c>
      <c r="B26" s="12">
        <v>140</v>
      </c>
      <c r="C26" s="7">
        <v>98.3</v>
      </c>
      <c r="D26" s="7">
        <v>1.68</v>
      </c>
      <c r="E26" s="7">
        <v>0.51</v>
      </c>
      <c r="F26" s="7"/>
      <c r="G26" s="7">
        <f>CONVERT(A26,"um","mm")</f>
        <v>0.105</v>
      </c>
      <c r="H26" s="7">
        <f t="shared" si="1"/>
        <v>3.2515387669959646</v>
      </c>
      <c r="I26" s="7">
        <v>1.68</v>
      </c>
      <c r="J26" s="7"/>
      <c r="K26" s="8"/>
    </row>
    <row r="27" spans="1:11" ht="8.25">
      <c r="A27" s="11">
        <v>125</v>
      </c>
      <c r="B27" s="12">
        <v>120</v>
      </c>
      <c r="C27" s="7">
        <v>98.8</v>
      </c>
      <c r="D27" s="7">
        <v>1.17</v>
      </c>
      <c r="E27" s="7">
        <v>0.39</v>
      </c>
      <c r="F27" s="7"/>
      <c r="G27" s="7">
        <f>CONVERT(A27,"um","mm")</f>
        <v>0.125</v>
      </c>
      <c r="H27" s="7">
        <f t="shared" si="1"/>
        <v>3</v>
      </c>
      <c r="I27" s="7">
        <v>1.17</v>
      </c>
      <c r="J27" s="7"/>
      <c r="K27" s="8"/>
    </row>
    <row r="28" spans="1:11" ht="8.25">
      <c r="A28" s="11">
        <v>149</v>
      </c>
      <c r="B28" s="12">
        <v>100</v>
      </c>
      <c r="C28" s="7">
        <v>99.2</v>
      </c>
      <c r="D28" s="7">
        <v>0.78</v>
      </c>
      <c r="E28" s="7">
        <v>0.28</v>
      </c>
      <c r="F28" s="7"/>
      <c r="G28" s="7">
        <f>CONVERT(A28,"um","mm")</f>
        <v>0.149</v>
      </c>
      <c r="H28" s="7">
        <f t="shared" si="1"/>
        <v>2.746615764199926</v>
      </c>
      <c r="I28" s="7">
        <v>0.78</v>
      </c>
      <c r="J28" s="7"/>
      <c r="K28" s="8"/>
    </row>
    <row r="29" spans="1:11" ht="8.25">
      <c r="A29" s="11">
        <v>177</v>
      </c>
      <c r="B29" s="12">
        <v>80</v>
      </c>
      <c r="C29" s="7">
        <v>99.5</v>
      </c>
      <c r="D29" s="7">
        <v>0.5</v>
      </c>
      <c r="E29" s="7">
        <v>0.25</v>
      </c>
      <c r="F29" s="7"/>
      <c r="G29" s="7">
        <f>CONVERT(A29,"um","mm")</f>
        <v>0.177</v>
      </c>
      <c r="H29" s="7">
        <f t="shared" si="1"/>
        <v>2.49817873457909</v>
      </c>
      <c r="I29" s="7">
        <v>0.5</v>
      </c>
      <c r="J29" s="7"/>
      <c r="K29" s="8"/>
    </row>
    <row r="30" spans="1:11" ht="8.25">
      <c r="A30" s="11">
        <v>210</v>
      </c>
      <c r="B30" s="12">
        <v>70</v>
      </c>
      <c r="C30" s="7">
        <v>99.8</v>
      </c>
      <c r="D30" s="7">
        <v>0.25</v>
      </c>
      <c r="E30" s="7">
        <v>0.18</v>
      </c>
      <c r="F30" s="7"/>
      <c r="G30" s="7">
        <f>CONVERT(A30,"um","mm")</f>
        <v>0.21</v>
      </c>
      <c r="H30" s="7">
        <f t="shared" si="1"/>
        <v>2.2515387669959646</v>
      </c>
      <c r="I30" s="7">
        <v>0.25</v>
      </c>
      <c r="J30" s="7"/>
      <c r="K30" s="8"/>
    </row>
    <row r="31" spans="1:11" ht="8.25">
      <c r="A31" s="11">
        <v>250</v>
      </c>
      <c r="B31" s="12">
        <v>60</v>
      </c>
      <c r="C31" s="7">
        <v>99.9</v>
      </c>
      <c r="D31" s="7">
        <v>0.071</v>
      </c>
      <c r="E31" s="7">
        <v>0.064</v>
      </c>
      <c r="F31" s="7"/>
      <c r="G31" s="7">
        <f>CONVERT(A31,"um","mm")</f>
        <v>0.25</v>
      </c>
      <c r="H31" s="7">
        <f t="shared" si="1"/>
        <v>2</v>
      </c>
      <c r="I31" s="7">
        <v>0.071</v>
      </c>
      <c r="J31" s="7"/>
      <c r="K31" s="8"/>
    </row>
    <row r="32" spans="1:11" ht="8.25">
      <c r="A32" s="11">
        <v>297</v>
      </c>
      <c r="B32" s="12">
        <v>50</v>
      </c>
      <c r="C32" s="7">
        <v>99.99</v>
      </c>
      <c r="D32" s="7">
        <v>0.0075</v>
      </c>
      <c r="E32" s="7">
        <v>0.0074</v>
      </c>
      <c r="F32" s="7"/>
      <c r="G32" s="7">
        <f>CONVERT(A32,"um","mm")</f>
        <v>0.297</v>
      </c>
      <c r="H32" s="7">
        <f t="shared" si="1"/>
        <v>1.7514651638613215</v>
      </c>
      <c r="I32" s="7">
        <v>0.0075</v>
      </c>
      <c r="J32" s="7"/>
      <c r="K32" s="8"/>
    </row>
    <row r="33" spans="1:11" ht="8.25">
      <c r="A33" s="11">
        <v>354</v>
      </c>
      <c r="B33" s="12">
        <v>45</v>
      </c>
      <c r="C33" s="7">
        <v>100</v>
      </c>
      <c r="D33" s="7">
        <v>7E-05</v>
      </c>
      <c r="E33" s="7">
        <v>7E-05</v>
      </c>
      <c r="F33" s="7"/>
      <c r="G33" s="7">
        <f>CONVERT(A33,"um","mm")</f>
        <v>0.354</v>
      </c>
      <c r="H33" s="7">
        <f t="shared" si="1"/>
        <v>1.4981787345790896</v>
      </c>
      <c r="I33" s="7">
        <v>7E-05</v>
      </c>
      <c r="J33" s="7"/>
      <c r="K33" s="8"/>
    </row>
    <row r="34" spans="1:11" ht="8.25">
      <c r="A34" s="11">
        <v>420</v>
      </c>
      <c r="B34" s="12">
        <v>40</v>
      </c>
      <c r="C34" s="7">
        <v>100</v>
      </c>
      <c r="D34" s="7">
        <v>0</v>
      </c>
      <c r="E34" s="7">
        <v>0</v>
      </c>
      <c r="F34" s="7"/>
      <c r="G34" s="7">
        <f>CONVERT(A34,"um","mm")</f>
        <v>0.42</v>
      </c>
      <c r="H34" s="7">
        <f t="shared" si="1"/>
        <v>1.2515387669959643</v>
      </c>
      <c r="I34" s="7">
        <v>0</v>
      </c>
      <c r="J34" s="7"/>
      <c r="K34" s="8"/>
    </row>
    <row r="35" spans="1:11" ht="8.25">
      <c r="A35" s="11">
        <v>500</v>
      </c>
      <c r="B35" s="12">
        <v>35</v>
      </c>
      <c r="C35" s="7">
        <v>100</v>
      </c>
      <c r="D35" s="7">
        <v>0</v>
      </c>
      <c r="E35" s="7">
        <v>0</v>
      </c>
      <c r="F35" s="7"/>
      <c r="G35" s="7">
        <f>CONVERT(A35,"um","mm")</f>
        <v>0.5</v>
      </c>
      <c r="H35" s="7">
        <f t="shared" si="1"/>
        <v>1</v>
      </c>
      <c r="I35" s="7">
        <v>0</v>
      </c>
      <c r="J35" s="7"/>
      <c r="K35" s="8"/>
    </row>
    <row r="36" spans="1:11" ht="8.25">
      <c r="A36" s="11">
        <v>590</v>
      </c>
      <c r="B36" s="12">
        <v>30</v>
      </c>
      <c r="C36" s="7">
        <v>100</v>
      </c>
      <c r="D36" s="7">
        <v>0</v>
      </c>
      <c r="E36" s="7">
        <v>0</v>
      </c>
      <c r="F36" s="7"/>
      <c r="G36" s="7">
        <f>CONVERT(A36,"um","mm")</f>
        <v>0.59</v>
      </c>
      <c r="H36" s="7">
        <f t="shared" si="1"/>
        <v>0.7612131404128836</v>
      </c>
      <c r="I36" s="7">
        <v>0</v>
      </c>
      <c r="J36" s="7"/>
      <c r="K36" s="8"/>
    </row>
    <row r="37" spans="1:11" ht="8.25">
      <c r="A37" s="11">
        <v>710</v>
      </c>
      <c r="B37" s="12">
        <v>25</v>
      </c>
      <c r="C37" s="7">
        <v>100</v>
      </c>
      <c r="D37" s="7">
        <v>0</v>
      </c>
      <c r="E37" s="7">
        <v>0</v>
      </c>
      <c r="F37" s="7"/>
      <c r="G37" s="7">
        <f>CONVERT(A37,"um","mm")</f>
        <v>0.71</v>
      </c>
      <c r="H37" s="7">
        <f t="shared" si="1"/>
        <v>0.49410907027004275</v>
      </c>
      <c r="I37" s="7">
        <v>0</v>
      </c>
      <c r="J37" s="7"/>
      <c r="K37" s="8"/>
    </row>
    <row r="38" spans="1:11" ht="8.25">
      <c r="A38" s="11">
        <v>840</v>
      </c>
      <c r="B38" s="12">
        <v>20</v>
      </c>
      <c r="C38" s="7">
        <v>100</v>
      </c>
      <c r="D38" s="7">
        <v>0</v>
      </c>
      <c r="E38" s="7">
        <v>0</v>
      </c>
      <c r="F38" s="7"/>
      <c r="G38" s="7">
        <f>CONVERT(A38,"um","mm")</f>
        <v>0.84</v>
      </c>
      <c r="H38" s="7">
        <f t="shared" si="1"/>
        <v>0.2515387669959645</v>
      </c>
      <c r="I38" s="7">
        <v>0</v>
      </c>
      <c r="J38" s="7"/>
      <c r="K38" s="8"/>
    </row>
    <row r="39" spans="1:11" ht="8.25">
      <c r="A39" s="11">
        <v>1000</v>
      </c>
      <c r="B39" s="12">
        <v>18</v>
      </c>
      <c r="C39" s="7">
        <v>100</v>
      </c>
      <c r="D39" s="7">
        <v>0</v>
      </c>
      <c r="E39" s="7">
        <v>0</v>
      </c>
      <c r="F39" s="7"/>
      <c r="G39" s="7">
        <f>CONVERT(A39,"um","mm")</f>
        <v>1</v>
      </c>
      <c r="H39" s="7">
        <f t="shared" si="1"/>
        <v>0</v>
      </c>
      <c r="I39" s="7">
        <v>0</v>
      </c>
      <c r="J39" s="7"/>
      <c r="K39" s="8"/>
    </row>
    <row r="40" spans="1:11" ht="8.25">
      <c r="A40" s="11">
        <v>1190</v>
      </c>
      <c r="B40" s="12">
        <v>16</v>
      </c>
      <c r="C40" s="7">
        <v>100</v>
      </c>
      <c r="D40" s="7">
        <v>0</v>
      </c>
      <c r="E40" s="7">
        <v>0</v>
      </c>
      <c r="F40" s="7"/>
      <c r="G40" s="7">
        <f>CONVERT(A40,"um","mm")</f>
        <v>1.19</v>
      </c>
      <c r="H40" s="7">
        <f t="shared" si="1"/>
        <v>-0.2509615735332188</v>
      </c>
      <c r="I40" s="7">
        <v>0</v>
      </c>
      <c r="J40" s="7"/>
      <c r="K40" s="8"/>
    </row>
    <row r="41" spans="1:11" ht="8.25">
      <c r="A41" s="11">
        <v>1410</v>
      </c>
      <c r="B41" s="12">
        <v>14</v>
      </c>
      <c r="C41" s="7">
        <v>100</v>
      </c>
      <c r="D41" s="7">
        <v>0</v>
      </c>
      <c r="E41" s="7">
        <v>0</v>
      </c>
      <c r="F41" s="7"/>
      <c r="G41" s="7">
        <f>CONVERT(A41,"um","mm")</f>
        <v>1.41</v>
      </c>
      <c r="H41" s="7">
        <f t="shared" si="1"/>
        <v>-0.4956951626240688</v>
      </c>
      <c r="I41" s="7">
        <v>0</v>
      </c>
      <c r="J41" s="7"/>
      <c r="K41" s="8"/>
    </row>
    <row r="42" spans="1:11" ht="8.25">
      <c r="A42" s="11">
        <v>1680</v>
      </c>
      <c r="B42" s="12">
        <v>12</v>
      </c>
      <c r="C42" s="7">
        <v>100</v>
      </c>
      <c r="D42" s="7">
        <v>0</v>
      </c>
      <c r="E42" s="7">
        <v>0</v>
      </c>
      <c r="F42" s="7"/>
      <c r="G42" s="7">
        <f>CONVERT(A42,"um","mm")</f>
        <v>1.68</v>
      </c>
      <c r="H42" s="7">
        <f t="shared" si="1"/>
        <v>-0.7484612330040356</v>
      </c>
      <c r="I42" s="7">
        <v>0</v>
      </c>
      <c r="J42" s="7"/>
      <c r="K42" s="8"/>
    </row>
    <row r="43" spans="1:11" ht="8.25">
      <c r="A43" s="11">
        <v>2000</v>
      </c>
      <c r="B43" s="12">
        <v>10</v>
      </c>
      <c r="C43" s="7">
        <v>100</v>
      </c>
      <c r="D43" s="7">
        <v>0</v>
      </c>
      <c r="E43" s="7">
        <v>0</v>
      </c>
      <c r="F43" s="7"/>
      <c r="G43" s="7">
        <f>CONVERT(A43,"um","mm")</f>
        <v>2</v>
      </c>
      <c r="H43" s="7">
        <f t="shared" si="1"/>
        <v>-1</v>
      </c>
      <c r="I43" s="7">
        <v>0</v>
      </c>
      <c r="J43" s="7"/>
      <c r="K43" s="8"/>
    </row>
    <row r="44" spans="1:11" ht="9" thickBot="1">
      <c r="A44" s="13"/>
      <c r="B44" s="14"/>
      <c r="C44" s="9">
        <v>100</v>
      </c>
      <c r="D44" s="9">
        <v>0</v>
      </c>
      <c r="E44" s="9"/>
      <c r="F44" s="9"/>
      <c r="G44" s="9">
        <f>CONVERT(A44,"um","mm")</f>
        <v>0</v>
      </c>
      <c r="H44" s="9" t="e">
        <f t="shared" si="1"/>
        <v>#NUM!</v>
      </c>
      <c r="I44" s="9"/>
      <c r="J44" s="9"/>
      <c r="K44" s="10"/>
    </row>
    <row r="45" ht="9" thickTop="1"/>
  </sheetData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J1">
      <selection activeCell="O25" sqref="O25:Q25"/>
    </sheetView>
  </sheetViews>
  <sheetFormatPr defaultColWidth="9.140625" defaultRowHeight="12.75"/>
  <cols>
    <col min="1" max="1" width="8.00390625" style="2" bestFit="1" customWidth="1"/>
    <col min="2" max="2" width="14.421875" style="2" bestFit="1" customWidth="1"/>
    <col min="3" max="4" width="9.28125" style="2" bestFit="1" customWidth="1"/>
    <col min="5" max="5" width="10.57421875" style="2" bestFit="1" customWidth="1"/>
    <col min="6" max="6" width="0.85546875" style="2" customWidth="1"/>
    <col min="7" max="8" width="5.00390625" style="2" bestFit="1" customWidth="1"/>
    <col min="9" max="9" width="5.28125" style="2" bestFit="1" customWidth="1"/>
    <col min="10" max="10" width="4.57421875" style="2" bestFit="1" customWidth="1"/>
    <col min="11" max="11" width="6.28125" style="2" bestFit="1" customWidth="1"/>
    <col min="12" max="14" width="0.85546875" style="2" customWidth="1"/>
    <col min="15" max="15" width="11.57421875" style="2" bestFit="1" customWidth="1"/>
    <col min="16" max="16" width="6.28125" style="2" bestFit="1" customWidth="1"/>
    <col min="17" max="17" width="5.00390625" style="2" bestFit="1" customWidth="1"/>
    <col min="18" max="18" width="4.8515625" style="2" bestFit="1" customWidth="1"/>
    <col min="19" max="19" width="0.85546875" style="2" customWidth="1"/>
    <col min="20" max="20" width="4.8515625" style="2" bestFit="1" customWidth="1"/>
    <col min="21" max="21" width="5.57421875" style="2" bestFit="1" customWidth="1"/>
    <col min="22" max="22" width="5.00390625" style="2" bestFit="1" customWidth="1"/>
    <col min="23" max="23" width="4.8515625" style="2" bestFit="1" customWidth="1"/>
    <col min="24" max="25" width="4.7109375" style="2" bestFit="1" customWidth="1"/>
    <col min="26" max="26" width="4.57421875" style="2" bestFit="1" customWidth="1"/>
    <col min="27" max="28" width="4.8515625" style="2" bestFit="1" customWidth="1"/>
    <col min="29" max="29" width="4.7109375" style="2" bestFit="1" customWidth="1"/>
    <col min="30" max="30" width="7.00390625" style="2" bestFit="1" customWidth="1"/>
    <col min="31" max="31" width="11.140625" style="2" bestFit="1" customWidth="1"/>
    <col min="32" max="16384" width="9.140625" style="2" customWidth="1"/>
  </cols>
  <sheetData>
    <row r="1" spans="1:2" ht="8.25">
      <c r="A1" s="2" t="s">
        <v>0</v>
      </c>
      <c r="B1" s="2">
        <v>37267.45625</v>
      </c>
    </row>
    <row r="2" spans="1:5" ht="8.25">
      <c r="A2" s="2" t="s">
        <v>1</v>
      </c>
      <c r="B2" s="2" t="s">
        <v>80</v>
      </c>
      <c r="C2" s="2" t="s">
        <v>36</v>
      </c>
      <c r="D2" s="2" t="s">
        <v>37</v>
      </c>
      <c r="E2" s="2" t="s">
        <v>38</v>
      </c>
    </row>
    <row r="3" spans="1:6" ht="8.25">
      <c r="A3" s="2" t="s">
        <v>3</v>
      </c>
      <c r="B3" s="2" t="s">
        <v>81</v>
      </c>
      <c r="C3" s="2">
        <f>AVERAGE(E3:F3)</f>
        <v>8.458333333333334</v>
      </c>
      <c r="D3" s="2">
        <f>CONVERT(C3,"ft","m")</f>
        <v>2.5781</v>
      </c>
      <c r="E3" s="2">
        <f>CONVERT(VALUE(LEFT(B4,3)),"in","ft")</f>
        <v>8.333333333333334</v>
      </c>
      <c r="F3" s="2">
        <f>CONVERT(VALUE(RIGHT(B4,3)),"in","ft")</f>
        <v>8.583333333333334</v>
      </c>
    </row>
    <row r="4" spans="1:2" ht="8.25">
      <c r="A4" s="2" t="s">
        <v>5</v>
      </c>
      <c r="B4" s="2" t="s">
        <v>82</v>
      </c>
    </row>
    <row r="5" ht="8.25">
      <c r="A5" s="2" t="s">
        <v>7</v>
      </c>
    </row>
    <row r="6" ht="9" thickBot="1"/>
    <row r="7" spans="1:21" ht="9" thickTop="1">
      <c r="A7" s="3" t="s">
        <v>18</v>
      </c>
      <c r="B7" s="4" t="s">
        <v>26</v>
      </c>
      <c r="C7" s="4" t="s">
        <v>20</v>
      </c>
      <c r="D7" s="4" t="s">
        <v>21</v>
      </c>
      <c r="E7" s="4" t="s">
        <v>22</v>
      </c>
      <c r="F7" s="4"/>
      <c r="G7" s="4"/>
      <c r="H7" s="4"/>
      <c r="I7" s="4"/>
      <c r="J7" s="4"/>
      <c r="K7" s="5"/>
      <c r="T7" s="2" t="s">
        <v>24</v>
      </c>
      <c r="U7" s="2" t="s">
        <v>33</v>
      </c>
    </row>
    <row r="8" spans="1:23" ht="8.25">
      <c r="A8" s="6" t="s">
        <v>23</v>
      </c>
      <c r="B8" s="7"/>
      <c r="C8" s="7" t="s">
        <v>24</v>
      </c>
      <c r="D8" s="7" t="s">
        <v>24</v>
      </c>
      <c r="E8" s="7" t="s">
        <v>24</v>
      </c>
      <c r="F8" s="7"/>
      <c r="G8" s="7"/>
      <c r="H8" s="7"/>
      <c r="I8" s="7"/>
      <c r="J8" s="7"/>
      <c r="K8" s="8"/>
      <c r="Q8" s="2" t="s">
        <v>27</v>
      </c>
      <c r="R8" s="2" t="s">
        <v>28</v>
      </c>
      <c r="T8" s="2" t="s">
        <v>25</v>
      </c>
      <c r="U8" s="2" t="s">
        <v>34</v>
      </c>
      <c r="V8" s="2" t="s">
        <v>27</v>
      </c>
      <c r="W8" s="2" t="s">
        <v>28</v>
      </c>
    </row>
    <row r="9" spans="1:21" ht="8.25">
      <c r="A9" s="6"/>
      <c r="B9" s="7"/>
      <c r="C9" s="7" t="s">
        <v>25</v>
      </c>
      <c r="D9" s="7" t="s">
        <v>29</v>
      </c>
      <c r="E9" s="7" t="s">
        <v>25</v>
      </c>
      <c r="F9" s="7"/>
      <c r="G9" s="7" t="s">
        <v>27</v>
      </c>
      <c r="H9" s="7" t="s">
        <v>28</v>
      </c>
      <c r="I9" s="7" t="s">
        <v>39</v>
      </c>
      <c r="J9" s="7" t="s">
        <v>40</v>
      </c>
      <c r="K9" s="8" t="s">
        <v>41</v>
      </c>
      <c r="O9" s="2" t="s">
        <v>8</v>
      </c>
      <c r="P9" s="2">
        <v>0.375</v>
      </c>
      <c r="Q9" s="2">
        <f>CONVERT(P9,"um","mm")</f>
        <v>0.000375</v>
      </c>
      <c r="R9" s="2">
        <f>-LOG(Q9/1,2)</f>
        <v>11.380821783940931</v>
      </c>
      <c r="U9" s="2" t="s">
        <v>35</v>
      </c>
    </row>
    <row r="10" spans="1:23" ht="8.25">
      <c r="A10" s="11">
        <v>0</v>
      </c>
      <c r="B10" s="12">
        <v>1400</v>
      </c>
      <c r="C10" s="7">
        <v>0</v>
      </c>
      <c r="D10" s="7">
        <v>100</v>
      </c>
      <c r="E10" s="7">
        <v>0</v>
      </c>
      <c r="F10" s="7"/>
      <c r="G10" s="7">
        <f>CONVERT(A10,"um","mm")</f>
        <v>0</v>
      </c>
      <c r="H10" s="7" t="e">
        <f>-LOG(G10,2)</f>
        <v>#NUM!</v>
      </c>
      <c r="I10" s="7">
        <v>100</v>
      </c>
      <c r="J10" s="7"/>
      <c r="K10" s="8"/>
      <c r="O10" s="2" t="s">
        <v>9</v>
      </c>
      <c r="P10" s="2">
        <v>2000</v>
      </c>
      <c r="Q10" s="2">
        <f>CONVERT(P10,"um","mm")</f>
        <v>2</v>
      </c>
      <c r="R10" s="2">
        <f aca="true" t="shared" si="0" ref="R10:R16">-LOG(Q10/1,2)</f>
        <v>-1</v>
      </c>
      <c r="T10" s="2">
        <v>5</v>
      </c>
      <c r="U10" s="2">
        <v>0.859</v>
      </c>
      <c r="V10" s="2">
        <f>CONVERT(U10,"um","mm")</f>
        <v>0.000859</v>
      </c>
      <c r="W10" s="2">
        <f>-LOG(V10/1,2)</f>
        <v>10.185054248185711</v>
      </c>
    </row>
    <row r="11" spans="1:23" ht="8.25">
      <c r="A11" s="11">
        <v>0.12</v>
      </c>
      <c r="B11" s="12">
        <v>1300</v>
      </c>
      <c r="C11" s="7">
        <v>0</v>
      </c>
      <c r="D11" s="7">
        <v>100</v>
      </c>
      <c r="E11" s="7">
        <v>0</v>
      </c>
      <c r="F11" s="7"/>
      <c r="G11" s="7">
        <f>CONVERT(A11,"um","mm")</f>
        <v>0.00012</v>
      </c>
      <c r="H11" s="7">
        <f aca="true" t="shared" si="1" ref="H11:H44">-LOG(G11,2)</f>
        <v>13.024677973715656</v>
      </c>
      <c r="I11" s="7">
        <v>100</v>
      </c>
      <c r="J11" s="7">
        <v>13</v>
      </c>
      <c r="K11" s="8">
        <v>0</v>
      </c>
      <c r="O11" s="2" t="s">
        <v>10</v>
      </c>
      <c r="P11" s="2">
        <v>100</v>
      </c>
      <c r="Q11" s="2">
        <f>CONVERT(P11,"um","mm")</f>
        <v>0.1</v>
      </c>
      <c r="R11" s="2">
        <f t="shared" si="0"/>
        <v>3.321928094887362</v>
      </c>
      <c r="T11" s="2">
        <v>10</v>
      </c>
      <c r="U11" s="2">
        <v>1.305</v>
      </c>
      <c r="V11" s="2">
        <f>CONVERT(U11,"um","mm")</f>
        <v>0.001305</v>
      </c>
      <c r="W11" s="2">
        <f aca="true" t="shared" si="2" ref="W11:W18">-LOG(V11/1,2)</f>
        <v>9.581734477866927</v>
      </c>
    </row>
    <row r="12" spans="1:23" ht="8.25">
      <c r="A12" s="11">
        <v>0.24</v>
      </c>
      <c r="B12" s="12">
        <v>1200</v>
      </c>
      <c r="C12" s="7">
        <v>0</v>
      </c>
      <c r="D12" s="7">
        <v>100</v>
      </c>
      <c r="E12" s="7">
        <v>0.65</v>
      </c>
      <c r="F12" s="7"/>
      <c r="G12" s="7">
        <f>CONVERT(A12,"um","mm")</f>
        <v>0.00024</v>
      </c>
      <c r="H12" s="7">
        <f t="shared" si="1"/>
        <v>12.024677973715656</v>
      </c>
      <c r="I12" s="7">
        <v>100</v>
      </c>
      <c r="J12" s="7">
        <v>12</v>
      </c>
      <c r="K12" s="8">
        <v>0.65</v>
      </c>
      <c r="O12" s="2" t="s">
        <v>11</v>
      </c>
      <c r="P12" s="2">
        <v>18.02</v>
      </c>
      <c r="Q12" s="2">
        <f>CONVERT(P12,"um","mm")</f>
        <v>0.01802</v>
      </c>
      <c r="R12" s="2">
        <f t="shared" si="0"/>
        <v>5.7942571786232735</v>
      </c>
      <c r="T12" s="2">
        <v>16</v>
      </c>
      <c r="U12" s="2">
        <v>1.979</v>
      </c>
      <c r="V12" s="2">
        <f>CONVERT(U12,"um","mm")</f>
        <v>0.001979</v>
      </c>
      <c r="W12" s="2">
        <f t="shared" si="2"/>
        <v>8.981012672276663</v>
      </c>
    </row>
    <row r="13" spans="1:23" ht="8.25">
      <c r="A13" s="11">
        <v>0.49</v>
      </c>
      <c r="B13" s="12">
        <v>1100</v>
      </c>
      <c r="C13" s="7">
        <v>0.65</v>
      </c>
      <c r="D13" s="7">
        <v>99.4</v>
      </c>
      <c r="E13" s="7">
        <v>5.81</v>
      </c>
      <c r="F13" s="7"/>
      <c r="G13" s="7">
        <f>CONVERT(A13,"um","mm")</f>
        <v>0.00049</v>
      </c>
      <c r="H13" s="7">
        <f t="shared" si="1"/>
        <v>10.994930630321603</v>
      </c>
      <c r="I13" s="7">
        <v>99.4</v>
      </c>
      <c r="J13" s="7">
        <v>11</v>
      </c>
      <c r="K13" s="8">
        <v>5.81</v>
      </c>
      <c r="O13" s="2" t="s">
        <v>12</v>
      </c>
      <c r="P13" s="2">
        <v>9.101</v>
      </c>
      <c r="Q13" s="2">
        <f>CONVERT(P13,"um","mm")</f>
        <v>0.009101000000000001</v>
      </c>
      <c r="R13" s="2">
        <f t="shared" si="0"/>
        <v>6.779759210144409</v>
      </c>
      <c r="T13" s="2">
        <v>25</v>
      </c>
      <c r="U13" s="2">
        <v>3.253</v>
      </c>
      <c r="V13" s="2">
        <f>CONVERT(U13,"um","mm")</f>
        <v>0.003253</v>
      </c>
      <c r="W13" s="2">
        <f t="shared" si="2"/>
        <v>8.264013462283042</v>
      </c>
    </row>
    <row r="14" spans="1:23" ht="8.25">
      <c r="A14" s="11">
        <v>0.98</v>
      </c>
      <c r="B14" s="12">
        <v>1000</v>
      </c>
      <c r="C14" s="7">
        <v>6.46</v>
      </c>
      <c r="D14" s="7">
        <v>93.5</v>
      </c>
      <c r="E14" s="7">
        <v>9.3</v>
      </c>
      <c r="F14" s="7"/>
      <c r="G14" s="7">
        <f>CONVERT(A14,"um","mm")</f>
        <v>0.00098</v>
      </c>
      <c r="H14" s="7">
        <f t="shared" si="1"/>
        <v>9.994930630321603</v>
      </c>
      <c r="I14" s="7">
        <v>93.5</v>
      </c>
      <c r="J14" s="7">
        <v>10</v>
      </c>
      <c r="K14" s="8">
        <v>9.3</v>
      </c>
      <c r="O14" s="2" t="s">
        <v>30</v>
      </c>
      <c r="P14" s="2">
        <v>3.677</v>
      </c>
      <c r="Q14" s="2">
        <f>CONVERT(P14,"um","mm")</f>
        <v>0.003677</v>
      </c>
      <c r="R14" s="2">
        <f t="shared" si="0"/>
        <v>8.087255108120878</v>
      </c>
      <c r="T14" s="2">
        <v>50</v>
      </c>
      <c r="U14" s="2">
        <v>9.101</v>
      </c>
      <c r="V14" s="2">
        <f>CONVERT(U14,"um","mm")</f>
        <v>0.009101000000000001</v>
      </c>
      <c r="W14" s="2">
        <f t="shared" si="2"/>
        <v>6.779759210144409</v>
      </c>
    </row>
    <row r="15" spans="1:23" ht="8.25">
      <c r="A15" s="11">
        <v>1.95</v>
      </c>
      <c r="B15" s="12">
        <v>900</v>
      </c>
      <c r="C15" s="7">
        <v>15.8</v>
      </c>
      <c r="D15" s="7">
        <v>84.2</v>
      </c>
      <c r="E15" s="7">
        <v>13.1</v>
      </c>
      <c r="F15" s="7"/>
      <c r="G15" s="7">
        <f>CONVERT(A15,"um","mm")</f>
        <v>0.00195</v>
      </c>
      <c r="H15" s="7">
        <f t="shared" si="1"/>
        <v>9.002310160687202</v>
      </c>
      <c r="I15" s="7">
        <v>84.2</v>
      </c>
      <c r="J15" s="7">
        <v>9</v>
      </c>
      <c r="K15" s="8">
        <v>13.1</v>
      </c>
      <c r="O15" s="2" t="s">
        <v>13</v>
      </c>
      <c r="P15" s="2">
        <v>1.98</v>
      </c>
      <c r="Q15" s="2">
        <f>CONVERT(P15,"um","mm")</f>
        <v>0.00198</v>
      </c>
      <c r="R15" s="2">
        <f t="shared" si="0"/>
        <v>8.980283854357202</v>
      </c>
      <c r="T15" s="2">
        <v>75</v>
      </c>
      <c r="U15" s="2">
        <v>22.13</v>
      </c>
      <c r="V15" s="2">
        <f>CONVERT(U15,"um","mm")</f>
        <v>0.02213</v>
      </c>
      <c r="W15" s="2">
        <f t="shared" si="2"/>
        <v>5.4978527386358005</v>
      </c>
    </row>
    <row r="16" spans="1:23" ht="8.25">
      <c r="A16" s="11">
        <v>3.9</v>
      </c>
      <c r="B16" s="12">
        <v>800</v>
      </c>
      <c r="C16" s="7">
        <v>28.9</v>
      </c>
      <c r="D16" s="7">
        <v>71.1</v>
      </c>
      <c r="E16" s="7">
        <v>17.1</v>
      </c>
      <c r="F16" s="7"/>
      <c r="G16" s="7">
        <f>CONVERT(A16,"um","mm")</f>
        <v>0.0039</v>
      </c>
      <c r="H16" s="7">
        <f t="shared" si="1"/>
        <v>8.002310160687202</v>
      </c>
      <c r="I16" s="7">
        <v>71.1</v>
      </c>
      <c r="J16" s="7">
        <v>8</v>
      </c>
      <c r="K16" s="8">
        <v>17.1</v>
      </c>
      <c r="O16" s="2" t="s">
        <v>14</v>
      </c>
      <c r="P16" s="2">
        <v>16.4</v>
      </c>
      <c r="Q16" s="2">
        <f>CONVERT(P16,"um","mm")</f>
        <v>0.0164</v>
      </c>
      <c r="R16" s="2">
        <f t="shared" si="0"/>
        <v>5.930160374931366</v>
      </c>
      <c r="T16" s="2">
        <v>84</v>
      </c>
      <c r="U16" s="2">
        <v>31.93</v>
      </c>
      <c r="V16" s="2">
        <f>CONVERT(U16,"um","mm")</f>
        <v>0.03193</v>
      </c>
      <c r="W16" s="2">
        <f t="shared" si="2"/>
        <v>4.968943636866719</v>
      </c>
    </row>
    <row r="17" spans="1:23" ht="8.25">
      <c r="A17" s="11">
        <v>7.8</v>
      </c>
      <c r="B17" s="12">
        <v>700</v>
      </c>
      <c r="C17" s="7">
        <v>46</v>
      </c>
      <c r="D17" s="7">
        <v>54</v>
      </c>
      <c r="E17" s="7">
        <v>19</v>
      </c>
      <c r="F17" s="7"/>
      <c r="G17" s="7">
        <f>CONVERT(A17,"um","mm")</f>
        <v>0.0078</v>
      </c>
      <c r="H17" s="7">
        <f t="shared" si="1"/>
        <v>7.002310160687201</v>
      </c>
      <c r="I17" s="7">
        <v>54</v>
      </c>
      <c r="J17" s="7">
        <v>7</v>
      </c>
      <c r="K17" s="8">
        <v>19</v>
      </c>
      <c r="O17" s="2" t="s">
        <v>15</v>
      </c>
      <c r="P17" s="2">
        <v>26.13</v>
      </c>
      <c r="T17" s="2">
        <v>90</v>
      </c>
      <c r="U17" s="2">
        <v>43.29</v>
      </c>
      <c r="V17" s="2">
        <f>CONVERT(U17,"um","mm")</f>
        <v>0.04329</v>
      </c>
      <c r="W17" s="2">
        <f t="shared" si="2"/>
        <v>4.529822389224457</v>
      </c>
    </row>
    <row r="18" spans="1:23" ht="8.25">
      <c r="A18" s="11">
        <v>15.6</v>
      </c>
      <c r="B18" s="12">
        <v>600</v>
      </c>
      <c r="C18" s="7">
        <v>64.9</v>
      </c>
      <c r="D18" s="7">
        <v>35.1</v>
      </c>
      <c r="E18" s="7">
        <v>18.6</v>
      </c>
      <c r="F18" s="7"/>
      <c r="G18" s="7">
        <f>CONVERT(A18,"um","mm")</f>
        <v>0.0156</v>
      </c>
      <c r="H18" s="7">
        <f t="shared" si="1"/>
        <v>6.002310160687201</v>
      </c>
      <c r="I18" s="7">
        <v>35.1</v>
      </c>
      <c r="J18" s="7">
        <v>6</v>
      </c>
      <c r="K18" s="8">
        <v>18.6</v>
      </c>
      <c r="O18" s="2" t="s">
        <v>16</v>
      </c>
      <c r="P18" s="2">
        <v>683</v>
      </c>
      <c r="T18" s="2">
        <v>95</v>
      </c>
      <c r="U18" s="2">
        <v>61.89</v>
      </c>
      <c r="V18" s="2">
        <f>CONVERT(U18,"um","mm")</f>
        <v>0.06189</v>
      </c>
      <c r="W18" s="2">
        <f t="shared" si="2"/>
        <v>4.014149867829171</v>
      </c>
    </row>
    <row r="19" spans="1:16" ht="8.25">
      <c r="A19" s="11">
        <v>31.2</v>
      </c>
      <c r="B19" s="12">
        <v>500</v>
      </c>
      <c r="C19" s="7">
        <v>83.5</v>
      </c>
      <c r="D19" s="7">
        <v>16.5</v>
      </c>
      <c r="E19" s="7">
        <v>3.67</v>
      </c>
      <c r="F19" s="7"/>
      <c r="G19" s="7">
        <f>CONVERT(A19,"um","mm")</f>
        <v>0.0312</v>
      </c>
      <c r="H19" s="7">
        <f t="shared" si="1"/>
        <v>5.002310160687201</v>
      </c>
      <c r="I19" s="7">
        <v>16.5</v>
      </c>
      <c r="J19" s="7">
        <v>5</v>
      </c>
      <c r="K19" s="8">
        <f>SUM(E19+E20+E21+E22)</f>
        <v>11.61</v>
      </c>
      <c r="O19" s="2" t="s">
        <v>17</v>
      </c>
      <c r="P19" s="2">
        <v>145</v>
      </c>
    </row>
    <row r="20" spans="1:31" ht="8.25">
      <c r="A20" s="11">
        <v>37.2</v>
      </c>
      <c r="B20" s="12">
        <v>400</v>
      </c>
      <c r="C20" s="7">
        <v>87.2</v>
      </c>
      <c r="D20" s="7">
        <v>12.8</v>
      </c>
      <c r="E20" s="7">
        <v>3.19</v>
      </c>
      <c r="F20" s="7"/>
      <c r="G20" s="7">
        <f>CONVERT(A20,"um","mm")</f>
        <v>0.0372</v>
      </c>
      <c r="H20" s="7">
        <f t="shared" si="1"/>
        <v>4.748553568441418</v>
      </c>
      <c r="I20" s="7">
        <v>12.8</v>
      </c>
      <c r="J20" s="7">
        <v>4</v>
      </c>
      <c r="K20" s="8">
        <f>SUM(E23+E24+E25+E26)</f>
        <v>3.5799999999999996</v>
      </c>
      <c r="O20" s="2" t="s">
        <v>31</v>
      </c>
      <c r="P20" s="2">
        <v>3.748</v>
      </c>
      <c r="U20" s="2">
        <v>5</v>
      </c>
      <c r="V20" s="2">
        <v>10</v>
      </c>
      <c r="W20" s="2">
        <v>16</v>
      </c>
      <c r="X20" s="2">
        <v>25</v>
      </c>
      <c r="Y20" s="2">
        <v>50</v>
      </c>
      <c r="Z20" s="2">
        <v>75</v>
      </c>
      <c r="AA20" s="2">
        <v>84</v>
      </c>
      <c r="AB20" s="2">
        <v>90</v>
      </c>
      <c r="AC20" s="2">
        <v>95</v>
      </c>
      <c r="AD20" s="2" t="s">
        <v>45</v>
      </c>
      <c r="AE20" s="2" t="s">
        <v>46</v>
      </c>
    </row>
    <row r="21" spans="1:30" ht="8.25">
      <c r="A21" s="11">
        <v>44.2</v>
      </c>
      <c r="B21" s="12">
        <v>325</v>
      </c>
      <c r="C21" s="7">
        <v>90.4</v>
      </c>
      <c r="D21" s="7">
        <v>9.65</v>
      </c>
      <c r="E21" s="7">
        <v>2.72</v>
      </c>
      <c r="F21" s="7"/>
      <c r="G21" s="7">
        <f>CONVERT(A21,"um","mm")</f>
        <v>0.0442</v>
      </c>
      <c r="H21" s="7">
        <f t="shared" si="1"/>
        <v>4.499809820158018</v>
      </c>
      <c r="I21" s="7">
        <v>9.65</v>
      </c>
      <c r="J21" s="7">
        <v>3</v>
      </c>
      <c r="K21" s="8">
        <f>SUM(E27+E28+E29+E30)</f>
        <v>1.27</v>
      </c>
      <c r="O21" s="2" t="s">
        <v>32</v>
      </c>
      <c r="P21" s="2">
        <v>19.77</v>
      </c>
      <c r="U21" s="2">
        <v>0.000859</v>
      </c>
      <c r="V21" s="2">
        <v>0.001305</v>
      </c>
      <c r="W21" s="2">
        <v>0.001979</v>
      </c>
      <c r="X21" s="2">
        <v>0.003253</v>
      </c>
      <c r="Y21" s="2">
        <v>0.009101000000000001</v>
      </c>
      <c r="Z21" s="2">
        <v>0.02213</v>
      </c>
      <c r="AA21" s="2">
        <v>0.03193</v>
      </c>
      <c r="AB21" s="2">
        <v>0.04329</v>
      </c>
      <c r="AC21" s="2">
        <v>0.06189</v>
      </c>
      <c r="AD21" s="2">
        <f>((W21+AA21)/2)</f>
        <v>0.0169545</v>
      </c>
    </row>
    <row r="22" spans="1:31" ht="8.25">
      <c r="A22" s="11">
        <v>52.6</v>
      </c>
      <c r="B22" s="12">
        <v>270</v>
      </c>
      <c r="C22" s="7">
        <v>93.1</v>
      </c>
      <c r="D22" s="7">
        <v>6.92</v>
      </c>
      <c r="E22" s="7">
        <v>2.03</v>
      </c>
      <c r="F22" s="7"/>
      <c r="G22" s="7">
        <f>CONVERT(A22,"um","mm")</f>
        <v>0.0526</v>
      </c>
      <c r="H22" s="7">
        <f t="shared" si="1"/>
        <v>4.2487933902571475</v>
      </c>
      <c r="I22" s="7">
        <v>6.92</v>
      </c>
      <c r="J22" s="7">
        <v>2</v>
      </c>
      <c r="K22" s="8">
        <f>SUM(E31+E32+E33+E34)</f>
        <v>0.0422</v>
      </c>
      <c r="U22" s="2">
        <v>10.185054248185711</v>
      </c>
      <c r="V22" s="2">
        <v>9.581734477866927</v>
      </c>
      <c r="W22" s="2">
        <v>8.981012672276663</v>
      </c>
      <c r="X22" s="2">
        <v>8.264013462283042</v>
      </c>
      <c r="Y22" s="2">
        <v>6.779759210144409</v>
      </c>
      <c r="Z22" s="2">
        <v>5.4978527386358005</v>
      </c>
      <c r="AA22" s="2">
        <v>4.968943636866719</v>
      </c>
      <c r="AB22" s="2">
        <v>4.529822389224457</v>
      </c>
      <c r="AC22" s="2">
        <v>4.014149867829171</v>
      </c>
      <c r="AD22" s="2">
        <f>((W22+AA22)/2)</f>
        <v>6.974978154571691</v>
      </c>
      <c r="AE22" s="2">
        <f>((X22-AB22)/2)</f>
        <v>1.8670955365292925</v>
      </c>
    </row>
    <row r="23" spans="1:11" ht="8.25">
      <c r="A23" s="11">
        <v>62.5</v>
      </c>
      <c r="B23" s="12">
        <v>230</v>
      </c>
      <c r="C23" s="7">
        <v>95.1</v>
      </c>
      <c r="D23" s="7">
        <v>4.89</v>
      </c>
      <c r="E23" s="7">
        <v>1.36</v>
      </c>
      <c r="F23" s="7"/>
      <c r="G23" s="7">
        <f>CONVERT(A23,"um","mm")</f>
        <v>0.0625</v>
      </c>
      <c r="H23" s="7">
        <f t="shared" si="1"/>
        <v>4</v>
      </c>
      <c r="I23" s="7">
        <v>4.89</v>
      </c>
      <c r="J23" s="7">
        <v>1</v>
      </c>
      <c r="K23" s="8">
        <f>SUM(E35+E36+E37+E38)</f>
        <v>0</v>
      </c>
    </row>
    <row r="24" spans="1:17" ht="8.25">
      <c r="A24" s="11">
        <v>74</v>
      </c>
      <c r="B24" s="12">
        <v>200</v>
      </c>
      <c r="C24" s="7">
        <v>96.5</v>
      </c>
      <c r="D24" s="7">
        <v>3.53</v>
      </c>
      <c r="E24" s="7">
        <v>0.91</v>
      </c>
      <c r="F24" s="7"/>
      <c r="G24" s="7">
        <f>CONVERT(A24,"um","mm")</f>
        <v>0.074</v>
      </c>
      <c r="H24" s="7">
        <f t="shared" si="1"/>
        <v>3.7563309190331378</v>
      </c>
      <c r="I24" s="7">
        <v>3.53</v>
      </c>
      <c r="J24" s="7">
        <v>0</v>
      </c>
      <c r="K24" s="8">
        <f>SUM(E39+E40+E41+E42)</f>
        <v>0</v>
      </c>
      <c r="O24" s="2" t="s">
        <v>42</v>
      </c>
      <c r="P24" s="2" t="s">
        <v>43</v>
      </c>
      <c r="Q24" s="2" t="s">
        <v>44</v>
      </c>
    </row>
    <row r="25" spans="1:17" ht="8.25">
      <c r="A25" s="11">
        <v>88</v>
      </c>
      <c r="B25" s="12">
        <v>170</v>
      </c>
      <c r="C25" s="7">
        <v>97.4</v>
      </c>
      <c r="D25" s="7">
        <v>2.62</v>
      </c>
      <c r="E25" s="7">
        <v>0.7</v>
      </c>
      <c r="F25" s="7"/>
      <c r="G25" s="7">
        <f>CONVERT(A25,"um","mm")</f>
        <v>0.088</v>
      </c>
      <c r="H25" s="7">
        <f t="shared" si="1"/>
        <v>3.50635266602479</v>
      </c>
      <c r="I25" s="7">
        <v>2.62</v>
      </c>
      <c r="J25" s="7">
        <v>-1</v>
      </c>
      <c r="K25" s="8">
        <f>SUM(E43+E44)</f>
        <v>0</v>
      </c>
      <c r="O25" s="2">
        <f>SUM(K25+K24+K23+K22+K21+K20)</f>
        <v>4.8922</v>
      </c>
      <c r="P25" s="2">
        <f>SUM(K19+K18+K17+K16)</f>
        <v>66.31</v>
      </c>
      <c r="Q25" s="2">
        <f>SUM(K15+K14+K13+K12+K11+K10)</f>
        <v>28.859999999999996</v>
      </c>
    </row>
    <row r="26" spans="1:11" ht="8.25">
      <c r="A26" s="11">
        <v>105</v>
      </c>
      <c r="B26" s="12">
        <v>140</v>
      </c>
      <c r="C26" s="7">
        <v>98.1</v>
      </c>
      <c r="D26" s="7">
        <v>1.93</v>
      </c>
      <c r="E26" s="7">
        <v>0.61</v>
      </c>
      <c r="F26" s="7"/>
      <c r="G26" s="7">
        <f>CONVERT(A26,"um","mm")</f>
        <v>0.105</v>
      </c>
      <c r="H26" s="7">
        <f t="shared" si="1"/>
        <v>3.2515387669959646</v>
      </c>
      <c r="I26" s="7">
        <v>1.93</v>
      </c>
      <c r="J26" s="7"/>
      <c r="K26" s="8"/>
    </row>
    <row r="27" spans="1:11" ht="8.25">
      <c r="A27" s="11">
        <v>125</v>
      </c>
      <c r="B27" s="12">
        <v>120</v>
      </c>
      <c r="C27" s="7">
        <v>98.7</v>
      </c>
      <c r="D27" s="7">
        <v>1.32</v>
      </c>
      <c r="E27" s="7">
        <v>0.5</v>
      </c>
      <c r="F27" s="7"/>
      <c r="G27" s="7">
        <f>CONVERT(A27,"um","mm")</f>
        <v>0.125</v>
      </c>
      <c r="H27" s="7">
        <f t="shared" si="1"/>
        <v>3</v>
      </c>
      <c r="I27" s="7">
        <v>1.32</v>
      </c>
      <c r="J27" s="7"/>
      <c r="K27" s="8"/>
    </row>
    <row r="28" spans="1:11" ht="8.25">
      <c r="A28" s="11">
        <v>149</v>
      </c>
      <c r="B28" s="12">
        <v>100</v>
      </c>
      <c r="C28" s="7">
        <v>99.2</v>
      </c>
      <c r="D28" s="7">
        <v>0.82</v>
      </c>
      <c r="E28" s="7">
        <v>0.36</v>
      </c>
      <c r="F28" s="7"/>
      <c r="G28" s="7">
        <f>CONVERT(A28,"um","mm")</f>
        <v>0.149</v>
      </c>
      <c r="H28" s="7">
        <f t="shared" si="1"/>
        <v>2.746615764199926</v>
      </c>
      <c r="I28" s="7">
        <v>0.82</v>
      </c>
      <c r="J28" s="7"/>
      <c r="K28" s="8"/>
    </row>
    <row r="29" spans="1:11" ht="8.25">
      <c r="A29" s="11">
        <v>177</v>
      </c>
      <c r="B29" s="12">
        <v>80</v>
      </c>
      <c r="C29" s="7">
        <v>99.5</v>
      </c>
      <c r="D29" s="7">
        <v>0.45</v>
      </c>
      <c r="E29" s="7">
        <v>0.26</v>
      </c>
      <c r="F29" s="7"/>
      <c r="G29" s="7">
        <f>CONVERT(A29,"um","mm")</f>
        <v>0.177</v>
      </c>
      <c r="H29" s="7">
        <f t="shared" si="1"/>
        <v>2.49817873457909</v>
      </c>
      <c r="I29" s="7">
        <v>0.45</v>
      </c>
      <c r="J29" s="7"/>
      <c r="K29" s="8"/>
    </row>
    <row r="30" spans="1:11" ht="8.25">
      <c r="A30" s="11">
        <v>210</v>
      </c>
      <c r="B30" s="12">
        <v>70</v>
      </c>
      <c r="C30" s="7">
        <v>99.8</v>
      </c>
      <c r="D30" s="7">
        <v>0.2</v>
      </c>
      <c r="E30" s="7">
        <v>0.15</v>
      </c>
      <c r="F30" s="7"/>
      <c r="G30" s="7">
        <f>CONVERT(A30,"um","mm")</f>
        <v>0.21</v>
      </c>
      <c r="H30" s="7">
        <f t="shared" si="1"/>
        <v>2.2515387669959646</v>
      </c>
      <c r="I30" s="7">
        <v>0.2</v>
      </c>
      <c r="J30" s="7"/>
      <c r="K30" s="8"/>
    </row>
    <row r="31" spans="1:11" ht="8.25">
      <c r="A31" s="11">
        <v>250</v>
      </c>
      <c r="B31" s="12">
        <v>60</v>
      </c>
      <c r="C31" s="7">
        <v>99.96</v>
      </c>
      <c r="D31" s="7">
        <v>0.042</v>
      </c>
      <c r="E31" s="7">
        <v>0.04</v>
      </c>
      <c r="F31" s="7"/>
      <c r="G31" s="7">
        <f>CONVERT(A31,"um","mm")</f>
        <v>0.25</v>
      </c>
      <c r="H31" s="7">
        <f t="shared" si="1"/>
        <v>2</v>
      </c>
      <c r="I31" s="7">
        <v>0.042</v>
      </c>
      <c r="J31" s="7"/>
      <c r="K31" s="8"/>
    </row>
    <row r="32" spans="1:11" ht="8.25">
      <c r="A32" s="11">
        <v>297</v>
      </c>
      <c r="B32" s="12">
        <v>50</v>
      </c>
      <c r="C32" s="7">
        <v>99.998</v>
      </c>
      <c r="D32" s="7">
        <v>0.0022</v>
      </c>
      <c r="E32" s="7">
        <v>0.0022</v>
      </c>
      <c r="F32" s="7"/>
      <c r="G32" s="7">
        <f>CONVERT(A32,"um","mm")</f>
        <v>0.297</v>
      </c>
      <c r="H32" s="7">
        <f t="shared" si="1"/>
        <v>1.7514651638613215</v>
      </c>
      <c r="I32" s="7">
        <v>0.0022</v>
      </c>
      <c r="J32" s="7"/>
      <c r="K32" s="8"/>
    </row>
    <row r="33" spans="1:11" ht="8.25">
      <c r="A33" s="11">
        <v>354</v>
      </c>
      <c r="B33" s="12">
        <v>45</v>
      </c>
      <c r="C33" s="7">
        <v>100</v>
      </c>
      <c r="D33" s="7">
        <v>0</v>
      </c>
      <c r="E33" s="7">
        <v>0</v>
      </c>
      <c r="F33" s="7"/>
      <c r="G33" s="7">
        <f>CONVERT(A33,"um","mm")</f>
        <v>0.354</v>
      </c>
      <c r="H33" s="7">
        <f t="shared" si="1"/>
        <v>1.4981787345790896</v>
      </c>
      <c r="I33" s="7">
        <v>0</v>
      </c>
      <c r="J33" s="7"/>
      <c r="K33" s="8"/>
    </row>
    <row r="34" spans="1:11" ht="8.25">
      <c r="A34" s="11">
        <v>420</v>
      </c>
      <c r="B34" s="12">
        <v>40</v>
      </c>
      <c r="C34" s="7">
        <v>100</v>
      </c>
      <c r="D34" s="7">
        <v>0</v>
      </c>
      <c r="E34" s="7">
        <v>0</v>
      </c>
      <c r="F34" s="7"/>
      <c r="G34" s="7">
        <f>CONVERT(A34,"um","mm")</f>
        <v>0.42</v>
      </c>
      <c r="H34" s="7">
        <f t="shared" si="1"/>
        <v>1.2515387669959643</v>
      </c>
      <c r="I34" s="7">
        <v>0</v>
      </c>
      <c r="J34" s="7"/>
      <c r="K34" s="8"/>
    </row>
    <row r="35" spans="1:11" ht="8.25">
      <c r="A35" s="11">
        <v>500</v>
      </c>
      <c r="B35" s="12">
        <v>35</v>
      </c>
      <c r="C35" s="7">
        <v>100</v>
      </c>
      <c r="D35" s="7">
        <v>0</v>
      </c>
      <c r="E35" s="7">
        <v>0</v>
      </c>
      <c r="F35" s="7"/>
      <c r="G35" s="7">
        <f>CONVERT(A35,"um","mm")</f>
        <v>0.5</v>
      </c>
      <c r="H35" s="7">
        <f t="shared" si="1"/>
        <v>1</v>
      </c>
      <c r="I35" s="7">
        <v>0</v>
      </c>
      <c r="J35" s="7"/>
      <c r="K35" s="8"/>
    </row>
    <row r="36" spans="1:11" ht="8.25">
      <c r="A36" s="11">
        <v>590</v>
      </c>
      <c r="B36" s="12">
        <v>30</v>
      </c>
      <c r="C36" s="7">
        <v>100</v>
      </c>
      <c r="D36" s="7">
        <v>0</v>
      </c>
      <c r="E36" s="7">
        <v>0</v>
      </c>
      <c r="F36" s="7"/>
      <c r="G36" s="7">
        <f>CONVERT(A36,"um","mm")</f>
        <v>0.59</v>
      </c>
      <c r="H36" s="7">
        <f t="shared" si="1"/>
        <v>0.7612131404128836</v>
      </c>
      <c r="I36" s="7">
        <v>0</v>
      </c>
      <c r="J36" s="7"/>
      <c r="K36" s="8"/>
    </row>
    <row r="37" spans="1:11" ht="8.25">
      <c r="A37" s="11">
        <v>710</v>
      </c>
      <c r="B37" s="12">
        <v>25</v>
      </c>
      <c r="C37" s="7">
        <v>100</v>
      </c>
      <c r="D37" s="7">
        <v>0</v>
      </c>
      <c r="E37" s="7">
        <v>0</v>
      </c>
      <c r="F37" s="7"/>
      <c r="G37" s="7">
        <f>CONVERT(A37,"um","mm")</f>
        <v>0.71</v>
      </c>
      <c r="H37" s="7">
        <f t="shared" si="1"/>
        <v>0.49410907027004275</v>
      </c>
      <c r="I37" s="7">
        <v>0</v>
      </c>
      <c r="J37" s="7"/>
      <c r="K37" s="8"/>
    </row>
    <row r="38" spans="1:11" ht="8.25">
      <c r="A38" s="11">
        <v>840</v>
      </c>
      <c r="B38" s="12">
        <v>20</v>
      </c>
      <c r="C38" s="7">
        <v>100</v>
      </c>
      <c r="D38" s="7">
        <v>0</v>
      </c>
      <c r="E38" s="7">
        <v>0</v>
      </c>
      <c r="F38" s="7"/>
      <c r="G38" s="7">
        <f>CONVERT(A38,"um","mm")</f>
        <v>0.84</v>
      </c>
      <c r="H38" s="7">
        <f t="shared" si="1"/>
        <v>0.2515387669959645</v>
      </c>
      <c r="I38" s="7">
        <v>0</v>
      </c>
      <c r="J38" s="7"/>
      <c r="K38" s="8"/>
    </row>
    <row r="39" spans="1:11" ht="8.25">
      <c r="A39" s="11">
        <v>1000</v>
      </c>
      <c r="B39" s="12">
        <v>18</v>
      </c>
      <c r="C39" s="7">
        <v>100</v>
      </c>
      <c r="D39" s="7">
        <v>0</v>
      </c>
      <c r="E39" s="7">
        <v>0</v>
      </c>
      <c r="F39" s="7"/>
      <c r="G39" s="7">
        <f>CONVERT(A39,"um","mm")</f>
        <v>1</v>
      </c>
      <c r="H39" s="7">
        <f t="shared" si="1"/>
        <v>0</v>
      </c>
      <c r="I39" s="7">
        <v>0</v>
      </c>
      <c r="J39" s="7"/>
      <c r="K39" s="8"/>
    </row>
    <row r="40" spans="1:11" ht="8.25">
      <c r="A40" s="11">
        <v>1190</v>
      </c>
      <c r="B40" s="12">
        <v>16</v>
      </c>
      <c r="C40" s="7">
        <v>100</v>
      </c>
      <c r="D40" s="7">
        <v>0</v>
      </c>
      <c r="E40" s="7">
        <v>0</v>
      </c>
      <c r="F40" s="7"/>
      <c r="G40" s="7">
        <f>CONVERT(A40,"um","mm")</f>
        <v>1.19</v>
      </c>
      <c r="H40" s="7">
        <f t="shared" si="1"/>
        <v>-0.2509615735332188</v>
      </c>
      <c r="I40" s="7">
        <v>0</v>
      </c>
      <c r="J40" s="7"/>
      <c r="K40" s="8"/>
    </row>
    <row r="41" spans="1:11" ht="8.25">
      <c r="A41" s="11">
        <v>1410</v>
      </c>
      <c r="B41" s="12">
        <v>14</v>
      </c>
      <c r="C41" s="7">
        <v>100</v>
      </c>
      <c r="D41" s="7">
        <v>0</v>
      </c>
      <c r="E41" s="7">
        <v>0</v>
      </c>
      <c r="F41" s="7"/>
      <c r="G41" s="7">
        <f>CONVERT(A41,"um","mm")</f>
        <v>1.41</v>
      </c>
      <c r="H41" s="7">
        <f t="shared" si="1"/>
        <v>-0.4956951626240688</v>
      </c>
      <c r="I41" s="7">
        <v>0</v>
      </c>
      <c r="J41" s="7"/>
      <c r="K41" s="8"/>
    </row>
    <row r="42" spans="1:11" ht="8.25">
      <c r="A42" s="11">
        <v>1680</v>
      </c>
      <c r="B42" s="12">
        <v>12</v>
      </c>
      <c r="C42" s="7">
        <v>100</v>
      </c>
      <c r="D42" s="7">
        <v>0</v>
      </c>
      <c r="E42" s="7">
        <v>0</v>
      </c>
      <c r="F42" s="7"/>
      <c r="G42" s="7">
        <f>CONVERT(A42,"um","mm")</f>
        <v>1.68</v>
      </c>
      <c r="H42" s="7">
        <f t="shared" si="1"/>
        <v>-0.7484612330040356</v>
      </c>
      <c r="I42" s="7">
        <v>0</v>
      </c>
      <c r="J42" s="7"/>
      <c r="K42" s="8"/>
    </row>
    <row r="43" spans="1:11" ht="8.25">
      <c r="A43" s="11">
        <v>2000</v>
      </c>
      <c r="B43" s="12">
        <v>10</v>
      </c>
      <c r="C43" s="7">
        <v>100</v>
      </c>
      <c r="D43" s="7">
        <v>0</v>
      </c>
      <c r="E43" s="7">
        <v>0</v>
      </c>
      <c r="F43" s="7"/>
      <c r="G43" s="7">
        <f>CONVERT(A43,"um","mm")</f>
        <v>2</v>
      </c>
      <c r="H43" s="7">
        <f t="shared" si="1"/>
        <v>-1</v>
      </c>
      <c r="I43" s="7">
        <v>0</v>
      </c>
      <c r="J43" s="7"/>
      <c r="K43" s="8"/>
    </row>
    <row r="44" spans="1:11" ht="9" thickBot="1">
      <c r="A44" s="13"/>
      <c r="B44" s="14"/>
      <c r="C44" s="9">
        <v>100</v>
      </c>
      <c r="D44" s="9">
        <v>0</v>
      </c>
      <c r="E44" s="9"/>
      <c r="F44" s="9"/>
      <c r="G44" s="9">
        <f>CONVERT(A44,"um","mm")</f>
        <v>0</v>
      </c>
      <c r="H44" s="9" t="e">
        <f t="shared" si="1"/>
        <v>#NUM!</v>
      </c>
      <c r="I44" s="9"/>
      <c r="J44" s="9"/>
      <c r="K44" s="10"/>
    </row>
    <row r="45" ht="9" thickTop="1"/>
  </sheetData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J1">
      <selection activeCell="O25" sqref="O25:Q25"/>
    </sheetView>
  </sheetViews>
  <sheetFormatPr defaultColWidth="9.140625" defaultRowHeight="12.75"/>
  <cols>
    <col min="1" max="1" width="8.00390625" style="2" bestFit="1" customWidth="1"/>
    <col min="2" max="2" width="10.140625" style="2" bestFit="1" customWidth="1"/>
    <col min="3" max="4" width="9.28125" style="2" bestFit="1" customWidth="1"/>
    <col min="5" max="5" width="10.57421875" style="2" bestFit="1" customWidth="1"/>
    <col min="6" max="6" width="0.85546875" style="2" customWidth="1"/>
    <col min="7" max="8" width="5.00390625" style="2" bestFit="1" customWidth="1"/>
    <col min="9" max="9" width="5.28125" style="2" bestFit="1" customWidth="1"/>
    <col min="10" max="10" width="4.57421875" style="2" bestFit="1" customWidth="1"/>
    <col min="11" max="11" width="6.28125" style="2" bestFit="1" customWidth="1"/>
    <col min="12" max="14" width="0.85546875" style="2" customWidth="1"/>
    <col min="15" max="15" width="11.57421875" style="2" bestFit="1" customWidth="1"/>
    <col min="16" max="16" width="6.28125" style="2" bestFit="1" customWidth="1"/>
    <col min="17" max="17" width="5.00390625" style="2" bestFit="1" customWidth="1"/>
    <col min="18" max="18" width="4.8515625" style="2" bestFit="1" customWidth="1"/>
    <col min="19" max="19" width="0.85546875" style="2" customWidth="1"/>
    <col min="20" max="20" width="4.8515625" style="2" bestFit="1" customWidth="1"/>
    <col min="21" max="21" width="5.57421875" style="2" bestFit="1" customWidth="1"/>
    <col min="22" max="22" width="5.00390625" style="2" bestFit="1" customWidth="1"/>
    <col min="23" max="23" width="4.8515625" style="2" bestFit="1" customWidth="1"/>
    <col min="24" max="25" width="4.7109375" style="2" bestFit="1" customWidth="1"/>
    <col min="26" max="26" width="4.57421875" style="2" bestFit="1" customWidth="1"/>
    <col min="27" max="28" width="4.8515625" style="2" bestFit="1" customWidth="1"/>
    <col min="29" max="29" width="4.7109375" style="2" bestFit="1" customWidth="1"/>
    <col min="30" max="30" width="7.00390625" style="2" bestFit="1" customWidth="1"/>
    <col min="31" max="31" width="11.140625" style="2" bestFit="1" customWidth="1"/>
    <col min="32" max="16384" width="9.140625" style="2" customWidth="1"/>
  </cols>
  <sheetData>
    <row r="1" spans="1:2" ht="8.25">
      <c r="A1" s="2" t="s">
        <v>0</v>
      </c>
      <c r="B1" s="2">
        <v>37362.549305555556</v>
      </c>
    </row>
    <row r="2" spans="1:5" ht="8.25">
      <c r="A2" s="2" t="s">
        <v>1</v>
      </c>
      <c r="B2" s="2" t="s">
        <v>77</v>
      </c>
      <c r="C2" s="2" t="s">
        <v>36</v>
      </c>
      <c r="D2" s="2" t="s">
        <v>37</v>
      </c>
      <c r="E2" s="2" t="s">
        <v>38</v>
      </c>
    </row>
    <row r="3" spans="1:6" ht="8.25">
      <c r="A3" s="2" t="s">
        <v>3</v>
      </c>
      <c r="B3" s="2" t="s">
        <v>78</v>
      </c>
      <c r="C3" s="2">
        <f>AVERAGE(E3:F3)</f>
        <v>8.041666666666666</v>
      </c>
      <c r="D3" s="2">
        <f>CONVERT(C3,"ft","m")</f>
        <v>2.4511</v>
      </c>
      <c r="E3" s="2">
        <f>CONVERT(VALUE(LEFT(B4,3)),"in","ft")</f>
        <v>7.916666666666667</v>
      </c>
      <c r="F3" s="2">
        <f>CONVERT(VALUE(RIGHT(B4,3)),"in","ft")</f>
        <v>8.166666666666666</v>
      </c>
    </row>
    <row r="4" spans="1:2" ht="8.25">
      <c r="A4" s="2" t="s">
        <v>5</v>
      </c>
      <c r="B4" s="2" t="s">
        <v>79</v>
      </c>
    </row>
    <row r="5" ht="8.25">
      <c r="A5" s="2" t="s">
        <v>7</v>
      </c>
    </row>
    <row r="6" ht="9" thickBot="1"/>
    <row r="7" spans="1:21" ht="9" thickTop="1">
      <c r="A7" s="3" t="s">
        <v>18</v>
      </c>
      <c r="B7" s="4" t="s">
        <v>26</v>
      </c>
      <c r="C7" s="4" t="s">
        <v>20</v>
      </c>
      <c r="D7" s="4" t="s">
        <v>21</v>
      </c>
      <c r="E7" s="4" t="s">
        <v>22</v>
      </c>
      <c r="F7" s="4"/>
      <c r="G7" s="4"/>
      <c r="H7" s="4"/>
      <c r="I7" s="4"/>
      <c r="J7" s="4"/>
      <c r="K7" s="5"/>
      <c r="T7" s="2" t="s">
        <v>24</v>
      </c>
      <c r="U7" s="2" t="s">
        <v>33</v>
      </c>
    </row>
    <row r="8" spans="1:23" ht="8.25">
      <c r="A8" s="6" t="s">
        <v>23</v>
      </c>
      <c r="B8" s="7"/>
      <c r="C8" s="7" t="s">
        <v>24</v>
      </c>
      <c r="D8" s="7" t="s">
        <v>24</v>
      </c>
      <c r="E8" s="7" t="s">
        <v>24</v>
      </c>
      <c r="F8" s="7"/>
      <c r="G8" s="7"/>
      <c r="H8" s="7"/>
      <c r="I8" s="7"/>
      <c r="J8" s="7"/>
      <c r="K8" s="8"/>
      <c r="Q8" s="2" t="s">
        <v>27</v>
      </c>
      <c r="R8" s="2" t="s">
        <v>28</v>
      </c>
      <c r="T8" s="2" t="s">
        <v>25</v>
      </c>
      <c r="U8" s="2" t="s">
        <v>34</v>
      </c>
      <c r="V8" s="2" t="s">
        <v>27</v>
      </c>
      <c r="W8" s="2" t="s">
        <v>28</v>
      </c>
    </row>
    <row r="9" spans="1:21" ht="8.25">
      <c r="A9" s="6"/>
      <c r="B9" s="7"/>
      <c r="C9" s="7" t="s">
        <v>25</v>
      </c>
      <c r="D9" s="7" t="s">
        <v>29</v>
      </c>
      <c r="E9" s="7" t="s">
        <v>25</v>
      </c>
      <c r="F9" s="7"/>
      <c r="G9" s="7" t="s">
        <v>27</v>
      </c>
      <c r="H9" s="7" t="s">
        <v>28</v>
      </c>
      <c r="I9" s="7" t="s">
        <v>39</v>
      </c>
      <c r="J9" s="7" t="s">
        <v>40</v>
      </c>
      <c r="K9" s="8" t="s">
        <v>41</v>
      </c>
      <c r="O9" s="2" t="s">
        <v>8</v>
      </c>
      <c r="P9" s="2">
        <v>0.375</v>
      </c>
      <c r="Q9" s="2">
        <f>CONVERT(P9,"um","mm")</f>
        <v>0.000375</v>
      </c>
      <c r="R9" s="2">
        <f>-LOG(Q9/1,2)</f>
        <v>11.380821783940931</v>
      </c>
      <c r="U9" s="2" t="s">
        <v>35</v>
      </c>
    </row>
    <row r="10" spans="1:23" ht="8.25">
      <c r="A10" s="11">
        <v>0</v>
      </c>
      <c r="B10" s="12">
        <v>1400</v>
      </c>
      <c r="C10" s="7">
        <v>0</v>
      </c>
      <c r="D10" s="7">
        <v>100</v>
      </c>
      <c r="E10" s="7">
        <v>0</v>
      </c>
      <c r="F10" s="7"/>
      <c r="G10" s="7">
        <f>CONVERT(A10,"um","mm")</f>
        <v>0</v>
      </c>
      <c r="H10" s="7" t="e">
        <f>-LOG(G10,2)</f>
        <v>#NUM!</v>
      </c>
      <c r="I10" s="7">
        <v>100</v>
      </c>
      <c r="J10" s="7"/>
      <c r="K10" s="8"/>
      <c r="O10" s="2" t="s">
        <v>9</v>
      </c>
      <c r="P10" s="2">
        <v>2000</v>
      </c>
      <c r="Q10" s="2">
        <f>CONVERT(P10,"um","mm")</f>
        <v>2</v>
      </c>
      <c r="R10" s="2">
        <f aca="true" t="shared" si="0" ref="R10:R16">-LOG(Q10/1,2)</f>
        <v>-1</v>
      </c>
      <c r="T10" s="2">
        <v>5</v>
      </c>
      <c r="U10" s="2">
        <v>0.95</v>
      </c>
      <c r="V10" s="2">
        <f>CONVERT(U10,"um","mm")</f>
        <v>0.00095</v>
      </c>
      <c r="W10" s="2">
        <f>-LOG(V10/1,2)</f>
        <v>10.039784866105865</v>
      </c>
    </row>
    <row r="11" spans="1:23" ht="8.25">
      <c r="A11" s="11">
        <v>0.12</v>
      </c>
      <c r="B11" s="12">
        <v>1300</v>
      </c>
      <c r="C11" s="7">
        <v>0</v>
      </c>
      <c r="D11" s="7">
        <v>100</v>
      </c>
      <c r="E11" s="7">
        <v>0</v>
      </c>
      <c r="F11" s="7"/>
      <c r="G11" s="7">
        <f>CONVERT(A11,"um","mm")</f>
        <v>0.00012</v>
      </c>
      <c r="H11" s="7">
        <f aca="true" t="shared" si="1" ref="H11:H44">-LOG(G11,2)</f>
        <v>13.024677973715656</v>
      </c>
      <c r="I11" s="7">
        <v>100</v>
      </c>
      <c r="J11" s="7">
        <v>13</v>
      </c>
      <c r="K11" s="8">
        <v>0</v>
      </c>
      <c r="O11" s="2" t="s">
        <v>10</v>
      </c>
      <c r="P11" s="2">
        <v>100</v>
      </c>
      <c r="Q11" s="2">
        <f>CONVERT(P11,"um","mm")</f>
        <v>0.1</v>
      </c>
      <c r="R11" s="2">
        <f t="shared" si="0"/>
        <v>3.321928094887362</v>
      </c>
      <c r="T11" s="2">
        <v>10</v>
      </c>
      <c r="U11" s="2">
        <v>1.546</v>
      </c>
      <c r="V11" s="2">
        <f>CONVERT(U11,"um","mm")</f>
        <v>0.001546</v>
      </c>
      <c r="W11" s="2">
        <f aca="true" t="shared" si="2" ref="W11:W18">-LOG(V11/1,2)</f>
        <v>9.337243965399328</v>
      </c>
    </row>
    <row r="12" spans="1:23" ht="8.25">
      <c r="A12" s="11">
        <v>0.24</v>
      </c>
      <c r="B12" s="12">
        <v>1200</v>
      </c>
      <c r="C12" s="7">
        <v>0</v>
      </c>
      <c r="D12" s="7">
        <v>100</v>
      </c>
      <c r="E12" s="7">
        <v>0.53</v>
      </c>
      <c r="F12" s="7"/>
      <c r="G12" s="7">
        <f>CONVERT(A12,"um","mm")</f>
        <v>0.00024</v>
      </c>
      <c r="H12" s="7">
        <f t="shared" si="1"/>
        <v>12.024677973715656</v>
      </c>
      <c r="I12" s="7">
        <v>100</v>
      </c>
      <c r="J12" s="7">
        <v>12</v>
      </c>
      <c r="K12" s="8">
        <v>0.53</v>
      </c>
      <c r="O12" s="2" t="s">
        <v>11</v>
      </c>
      <c r="P12" s="2">
        <v>29.84</v>
      </c>
      <c r="Q12" s="2">
        <f>CONVERT(P12,"um","mm")</f>
        <v>0.02984</v>
      </c>
      <c r="R12" s="2">
        <f t="shared" si="0"/>
        <v>5.066608654181574</v>
      </c>
      <c r="T12" s="2">
        <v>16</v>
      </c>
      <c r="U12" s="2">
        <v>2.524</v>
      </c>
      <c r="V12" s="2">
        <f>CONVERT(U12,"um","mm")</f>
        <v>0.002524</v>
      </c>
      <c r="W12" s="2">
        <f t="shared" si="2"/>
        <v>8.630072374341625</v>
      </c>
    </row>
    <row r="13" spans="1:23" ht="8.25">
      <c r="A13" s="11">
        <v>0.49</v>
      </c>
      <c r="B13" s="12">
        <v>1100</v>
      </c>
      <c r="C13" s="7">
        <v>0.53</v>
      </c>
      <c r="D13" s="7">
        <v>99.5</v>
      </c>
      <c r="E13" s="7">
        <v>4.76</v>
      </c>
      <c r="F13" s="7"/>
      <c r="G13" s="7">
        <f>CONVERT(A13,"um","mm")</f>
        <v>0.00049</v>
      </c>
      <c r="H13" s="7">
        <f t="shared" si="1"/>
        <v>10.994930630321603</v>
      </c>
      <c r="I13" s="7">
        <v>99.5</v>
      </c>
      <c r="J13" s="7">
        <v>11</v>
      </c>
      <c r="K13" s="8">
        <v>4.76</v>
      </c>
      <c r="O13" s="2" t="s">
        <v>12</v>
      </c>
      <c r="P13" s="2">
        <v>16.62</v>
      </c>
      <c r="Q13" s="2">
        <f>CONVERT(P13,"um","mm")</f>
        <v>0.01662</v>
      </c>
      <c r="R13" s="2">
        <f t="shared" si="0"/>
        <v>5.910935807666467</v>
      </c>
      <c r="T13" s="2">
        <v>25</v>
      </c>
      <c r="U13" s="2">
        <v>4.54</v>
      </c>
      <c r="V13" s="2">
        <f>CONVERT(U13,"um","mm")</f>
        <v>0.00454</v>
      </c>
      <c r="W13" s="2">
        <f t="shared" si="2"/>
        <v>7.783091987145897</v>
      </c>
    </row>
    <row r="14" spans="1:23" ht="8.25">
      <c r="A14" s="11">
        <v>0.98</v>
      </c>
      <c r="B14" s="12">
        <v>1000</v>
      </c>
      <c r="C14" s="7">
        <v>5.28</v>
      </c>
      <c r="D14" s="7">
        <v>94.7</v>
      </c>
      <c r="E14" s="7">
        <v>7.41</v>
      </c>
      <c r="F14" s="7"/>
      <c r="G14" s="7">
        <f>CONVERT(A14,"um","mm")</f>
        <v>0.00098</v>
      </c>
      <c r="H14" s="7">
        <f t="shared" si="1"/>
        <v>9.994930630321603</v>
      </c>
      <c r="I14" s="7">
        <v>94.7</v>
      </c>
      <c r="J14" s="7">
        <v>10</v>
      </c>
      <c r="K14" s="8">
        <v>7.41</v>
      </c>
      <c r="O14" s="2" t="s">
        <v>30</v>
      </c>
      <c r="P14" s="2">
        <v>4.576</v>
      </c>
      <c r="Q14" s="2">
        <f>CONVERT(P14,"um","mm")</f>
        <v>0.004575999999999999</v>
      </c>
      <c r="R14" s="2">
        <f t="shared" si="0"/>
        <v>7.771697232545785</v>
      </c>
      <c r="T14" s="2">
        <v>50</v>
      </c>
      <c r="U14" s="2">
        <v>16.62</v>
      </c>
      <c r="V14" s="2">
        <f>CONVERT(U14,"um","mm")</f>
        <v>0.01662</v>
      </c>
      <c r="W14" s="2">
        <f t="shared" si="2"/>
        <v>5.910935807666467</v>
      </c>
    </row>
    <row r="15" spans="1:23" ht="8.25">
      <c r="A15" s="11">
        <v>1.95</v>
      </c>
      <c r="B15" s="12">
        <v>900</v>
      </c>
      <c r="C15" s="7">
        <v>12.7</v>
      </c>
      <c r="D15" s="7">
        <v>87.3</v>
      </c>
      <c r="E15" s="7">
        <v>9.78</v>
      </c>
      <c r="F15" s="7"/>
      <c r="G15" s="7">
        <f>CONVERT(A15,"um","mm")</f>
        <v>0.00195</v>
      </c>
      <c r="H15" s="7">
        <f t="shared" si="1"/>
        <v>9.002310160687202</v>
      </c>
      <c r="I15" s="7">
        <v>87.3</v>
      </c>
      <c r="J15" s="7">
        <v>9</v>
      </c>
      <c r="K15" s="8">
        <v>9.78</v>
      </c>
      <c r="O15" s="2" t="s">
        <v>13</v>
      </c>
      <c r="P15" s="2">
        <v>1.796</v>
      </c>
      <c r="Q15" s="2">
        <f>CONVERT(P15,"um","mm")</f>
        <v>0.001796</v>
      </c>
      <c r="R15" s="2">
        <f t="shared" si="0"/>
        <v>9.120996934583028</v>
      </c>
      <c r="T15" s="2">
        <v>75</v>
      </c>
      <c r="U15" s="2">
        <v>36.89</v>
      </c>
      <c r="V15" s="2">
        <f>CONVERT(U15,"um","mm")</f>
        <v>0.03689</v>
      </c>
      <c r="W15" s="2">
        <f t="shared" si="2"/>
        <v>4.760626400741993</v>
      </c>
    </row>
    <row r="16" spans="1:23" ht="8.25">
      <c r="A16" s="11">
        <v>3.9</v>
      </c>
      <c r="B16" s="12">
        <v>800</v>
      </c>
      <c r="C16" s="7">
        <v>22.5</v>
      </c>
      <c r="D16" s="7">
        <v>77.5</v>
      </c>
      <c r="E16" s="7">
        <v>12.2</v>
      </c>
      <c r="F16" s="7"/>
      <c r="G16" s="7">
        <f>CONVERT(A16,"um","mm")</f>
        <v>0.0039</v>
      </c>
      <c r="H16" s="7">
        <f t="shared" si="1"/>
        <v>8.002310160687202</v>
      </c>
      <c r="I16" s="7">
        <v>77.5</v>
      </c>
      <c r="J16" s="7">
        <v>8</v>
      </c>
      <c r="K16" s="8">
        <v>12.2</v>
      </c>
      <c r="O16" s="2" t="s">
        <v>14</v>
      </c>
      <c r="P16" s="2">
        <v>37.97</v>
      </c>
      <c r="Q16" s="2">
        <f>CONVERT(P16,"um","mm")</f>
        <v>0.03797</v>
      </c>
      <c r="R16" s="2">
        <f t="shared" si="0"/>
        <v>4.718996190817723</v>
      </c>
      <c r="T16" s="2">
        <v>84</v>
      </c>
      <c r="U16" s="2">
        <v>46.67</v>
      </c>
      <c r="V16" s="2">
        <f>CONVERT(U16,"um","mm")</f>
        <v>0.04667</v>
      </c>
      <c r="W16" s="2">
        <f t="shared" si="2"/>
        <v>4.421360722472668</v>
      </c>
    </row>
    <row r="17" spans="1:23" ht="8.25">
      <c r="A17" s="11">
        <v>7.8</v>
      </c>
      <c r="B17" s="12">
        <v>700</v>
      </c>
      <c r="C17" s="7">
        <v>34.7</v>
      </c>
      <c r="D17" s="7">
        <v>65.3</v>
      </c>
      <c r="E17" s="7">
        <v>13.8</v>
      </c>
      <c r="F17" s="7"/>
      <c r="G17" s="7">
        <f>CONVERT(A17,"um","mm")</f>
        <v>0.0078</v>
      </c>
      <c r="H17" s="7">
        <f t="shared" si="1"/>
        <v>7.002310160687201</v>
      </c>
      <c r="I17" s="7">
        <v>65.3</v>
      </c>
      <c r="J17" s="7">
        <v>7</v>
      </c>
      <c r="K17" s="8">
        <v>13.8</v>
      </c>
      <c r="O17" s="2" t="s">
        <v>15</v>
      </c>
      <c r="P17" s="2">
        <v>54.79</v>
      </c>
      <c r="T17" s="2">
        <v>90</v>
      </c>
      <c r="U17" s="2">
        <v>57.3</v>
      </c>
      <c r="V17" s="2">
        <f>CONVERT(U17,"um","mm")</f>
        <v>0.0573</v>
      </c>
      <c r="W17" s="2">
        <f t="shared" si="2"/>
        <v>4.125321050792545</v>
      </c>
    </row>
    <row r="18" spans="1:23" ht="8.25">
      <c r="A18" s="11">
        <v>15.6</v>
      </c>
      <c r="B18" s="12">
        <v>600</v>
      </c>
      <c r="C18" s="7">
        <v>48.5</v>
      </c>
      <c r="D18" s="7">
        <v>51.5</v>
      </c>
      <c r="E18" s="7">
        <v>19.9</v>
      </c>
      <c r="F18" s="7"/>
      <c r="G18" s="7">
        <f>CONVERT(A18,"um","mm")</f>
        <v>0.0156</v>
      </c>
      <c r="H18" s="7">
        <f t="shared" si="1"/>
        <v>6.002310160687201</v>
      </c>
      <c r="I18" s="7">
        <v>51.5</v>
      </c>
      <c r="J18" s="7">
        <v>6</v>
      </c>
      <c r="K18" s="8">
        <v>19.9</v>
      </c>
      <c r="O18" s="2" t="s">
        <v>16</v>
      </c>
      <c r="P18" s="2">
        <v>3002</v>
      </c>
      <c r="T18" s="2">
        <v>95</v>
      </c>
      <c r="U18" s="2">
        <v>82.89</v>
      </c>
      <c r="V18" s="2">
        <f>CONVERT(U18,"um","mm")</f>
        <v>0.08289</v>
      </c>
      <c r="W18" s="2">
        <f t="shared" si="2"/>
        <v>3.592658126903164</v>
      </c>
    </row>
    <row r="19" spans="1:16" ht="8.25">
      <c r="A19" s="11">
        <v>31.2</v>
      </c>
      <c r="B19" s="12">
        <v>500</v>
      </c>
      <c r="C19" s="7">
        <v>68.5</v>
      </c>
      <c r="D19" s="7">
        <v>31.5</v>
      </c>
      <c r="E19" s="7">
        <v>6.88</v>
      </c>
      <c r="F19" s="7"/>
      <c r="G19" s="7">
        <f>CONVERT(A19,"um","mm")</f>
        <v>0.0312</v>
      </c>
      <c r="H19" s="7">
        <f t="shared" si="1"/>
        <v>5.002310160687201</v>
      </c>
      <c r="I19" s="7">
        <v>31.5</v>
      </c>
      <c r="J19" s="7">
        <v>5</v>
      </c>
      <c r="K19" s="8">
        <f>SUM(E19+E20+E21+E22)</f>
        <v>23.29</v>
      </c>
      <c r="O19" s="2" t="s">
        <v>17</v>
      </c>
      <c r="P19" s="2">
        <v>183.6</v>
      </c>
    </row>
    <row r="20" spans="1:31" ht="8.25">
      <c r="A20" s="11">
        <v>37.2</v>
      </c>
      <c r="B20" s="12">
        <v>400</v>
      </c>
      <c r="C20" s="7">
        <v>75.3</v>
      </c>
      <c r="D20" s="7">
        <v>24.7</v>
      </c>
      <c r="E20" s="7">
        <v>6.75</v>
      </c>
      <c r="F20" s="7"/>
      <c r="G20" s="7">
        <f>CONVERT(A20,"um","mm")</f>
        <v>0.0372</v>
      </c>
      <c r="H20" s="7">
        <f t="shared" si="1"/>
        <v>4.748553568441418</v>
      </c>
      <c r="I20" s="7">
        <v>24.7</v>
      </c>
      <c r="J20" s="7">
        <v>4</v>
      </c>
      <c r="K20" s="8">
        <f>SUM(E23+E24+E25+E26)</f>
        <v>5.45</v>
      </c>
      <c r="O20" s="2" t="s">
        <v>31</v>
      </c>
      <c r="P20" s="2">
        <v>6.317</v>
      </c>
      <c r="U20" s="2">
        <v>5</v>
      </c>
      <c r="V20" s="2">
        <v>10</v>
      </c>
      <c r="W20" s="2">
        <v>16</v>
      </c>
      <c r="X20" s="2">
        <v>25</v>
      </c>
      <c r="Y20" s="2">
        <v>50</v>
      </c>
      <c r="Z20" s="2">
        <v>75</v>
      </c>
      <c r="AA20" s="2">
        <v>84</v>
      </c>
      <c r="AB20" s="2">
        <v>90</v>
      </c>
      <c r="AC20" s="2">
        <v>95</v>
      </c>
      <c r="AD20" s="2" t="s">
        <v>45</v>
      </c>
      <c r="AE20" s="2" t="s">
        <v>46</v>
      </c>
    </row>
    <row r="21" spans="1:30" ht="8.25">
      <c r="A21" s="11">
        <v>44.2</v>
      </c>
      <c r="B21" s="12">
        <v>325</v>
      </c>
      <c r="C21" s="7">
        <v>82.1</v>
      </c>
      <c r="D21" s="7">
        <v>17.9</v>
      </c>
      <c r="E21" s="7">
        <v>5.76</v>
      </c>
      <c r="F21" s="7"/>
      <c r="G21" s="7">
        <f>CONVERT(A21,"um","mm")</f>
        <v>0.0442</v>
      </c>
      <c r="H21" s="7">
        <f t="shared" si="1"/>
        <v>4.499809820158018</v>
      </c>
      <c r="I21" s="7">
        <v>17.9</v>
      </c>
      <c r="J21" s="7">
        <v>3</v>
      </c>
      <c r="K21" s="8">
        <f>SUM(E27+E28+E29+E30)</f>
        <v>1.66</v>
      </c>
      <c r="O21" s="2" t="s">
        <v>32</v>
      </c>
      <c r="P21" s="2">
        <v>50.23</v>
      </c>
      <c r="U21" s="2">
        <v>0.00095</v>
      </c>
      <c r="V21" s="2">
        <v>0.001546</v>
      </c>
      <c r="W21" s="2">
        <v>0.002524</v>
      </c>
      <c r="X21" s="2">
        <v>0.00454</v>
      </c>
      <c r="Y21" s="2">
        <v>0.01662</v>
      </c>
      <c r="Z21" s="2">
        <v>0.03689</v>
      </c>
      <c r="AA21" s="2">
        <v>0.04667</v>
      </c>
      <c r="AB21" s="2">
        <v>0.0573</v>
      </c>
      <c r="AC21" s="2">
        <v>0.08289</v>
      </c>
      <c r="AD21" s="2">
        <f>((W21+AA21)/2)</f>
        <v>0.024597</v>
      </c>
    </row>
    <row r="22" spans="1:31" ht="8.25">
      <c r="A22" s="11">
        <v>52.6</v>
      </c>
      <c r="B22" s="12">
        <v>270</v>
      </c>
      <c r="C22" s="7">
        <v>87.8</v>
      </c>
      <c r="D22" s="7">
        <v>12.2</v>
      </c>
      <c r="E22" s="7">
        <v>3.9</v>
      </c>
      <c r="F22" s="7"/>
      <c r="G22" s="7">
        <f>CONVERT(A22,"um","mm")</f>
        <v>0.0526</v>
      </c>
      <c r="H22" s="7">
        <f t="shared" si="1"/>
        <v>4.2487933902571475</v>
      </c>
      <c r="I22" s="7">
        <v>12.2</v>
      </c>
      <c r="J22" s="7">
        <v>2</v>
      </c>
      <c r="K22" s="8">
        <f>SUM(E31+E32+E33+E34)</f>
        <v>0.8069999999999999</v>
      </c>
      <c r="U22" s="2">
        <v>10.039784866105865</v>
      </c>
      <c r="V22" s="2">
        <v>9.337243965399328</v>
      </c>
      <c r="W22" s="2">
        <v>8.630072374341625</v>
      </c>
      <c r="X22" s="2">
        <v>7.783091987145897</v>
      </c>
      <c r="Y22" s="2">
        <v>5.910935807666467</v>
      </c>
      <c r="Z22" s="2">
        <v>4.760626400741993</v>
      </c>
      <c r="AA22" s="2">
        <v>4.421360722472668</v>
      </c>
      <c r="AB22" s="2">
        <v>4.125321050792545</v>
      </c>
      <c r="AC22" s="2">
        <v>3.592658126903164</v>
      </c>
      <c r="AD22" s="2">
        <f>((W22+AA22)/2)</f>
        <v>6.525716548407146</v>
      </c>
      <c r="AE22" s="2">
        <f>((X22-AB22)/2)</f>
        <v>1.8288854681766762</v>
      </c>
    </row>
    <row r="23" spans="1:11" ht="8.25">
      <c r="A23" s="11">
        <v>62.5</v>
      </c>
      <c r="B23" s="12">
        <v>230</v>
      </c>
      <c r="C23" s="7">
        <v>91.7</v>
      </c>
      <c r="D23" s="7">
        <v>8.26</v>
      </c>
      <c r="E23" s="7">
        <v>2.28</v>
      </c>
      <c r="F23" s="7"/>
      <c r="G23" s="7">
        <f>CONVERT(A23,"um","mm")</f>
        <v>0.0625</v>
      </c>
      <c r="H23" s="7">
        <f t="shared" si="1"/>
        <v>4</v>
      </c>
      <c r="I23" s="7">
        <v>8.26</v>
      </c>
      <c r="J23" s="7">
        <v>1</v>
      </c>
      <c r="K23" s="8">
        <f>SUM(E35+E36+E37+E38)</f>
        <v>0.35150000000000003</v>
      </c>
    </row>
    <row r="24" spans="1:17" ht="8.25">
      <c r="A24" s="11">
        <v>74</v>
      </c>
      <c r="B24" s="12">
        <v>200</v>
      </c>
      <c r="C24" s="7">
        <v>94</v>
      </c>
      <c r="D24" s="7">
        <v>5.98</v>
      </c>
      <c r="E24" s="7">
        <v>1.37</v>
      </c>
      <c r="F24" s="7"/>
      <c r="G24" s="7">
        <f>CONVERT(A24,"um","mm")</f>
        <v>0.074</v>
      </c>
      <c r="H24" s="7">
        <f t="shared" si="1"/>
        <v>3.7563309190331378</v>
      </c>
      <c r="I24" s="7">
        <v>5.98</v>
      </c>
      <c r="J24" s="7">
        <v>0</v>
      </c>
      <c r="K24" s="8">
        <f>SUM(E39+E40+E41+E42)</f>
        <v>0</v>
      </c>
      <c r="O24" s="2" t="s">
        <v>42</v>
      </c>
      <c r="P24" s="2" t="s">
        <v>43</v>
      </c>
      <c r="Q24" s="2" t="s">
        <v>44</v>
      </c>
    </row>
    <row r="25" spans="1:17" ht="8.25">
      <c r="A25" s="11">
        <v>88</v>
      </c>
      <c r="B25" s="12">
        <v>170</v>
      </c>
      <c r="C25" s="7">
        <v>95.4</v>
      </c>
      <c r="D25" s="7">
        <v>4.61</v>
      </c>
      <c r="E25" s="7">
        <v>0.98</v>
      </c>
      <c r="F25" s="7"/>
      <c r="G25" s="7">
        <f>CONVERT(A25,"um","mm")</f>
        <v>0.088</v>
      </c>
      <c r="H25" s="7">
        <f t="shared" si="1"/>
        <v>3.50635266602479</v>
      </c>
      <c r="I25" s="7">
        <v>4.61</v>
      </c>
      <c r="J25" s="7">
        <v>-1</v>
      </c>
      <c r="K25" s="8">
        <f>SUM(E43+E44)</f>
        <v>0</v>
      </c>
      <c r="O25" s="2">
        <f>SUM(K25+K24+K23+K22+K21+K20)</f>
        <v>8.2685</v>
      </c>
      <c r="P25" s="2">
        <f>SUM(K19+K18+K17+K16)</f>
        <v>69.19</v>
      </c>
      <c r="Q25" s="2">
        <f>SUM(K15+K14+K13+K12+K11+K10)</f>
        <v>22.479999999999997</v>
      </c>
    </row>
    <row r="26" spans="1:11" ht="8.25">
      <c r="A26" s="11">
        <v>105</v>
      </c>
      <c r="B26" s="12">
        <v>140</v>
      </c>
      <c r="C26" s="7">
        <v>96.4</v>
      </c>
      <c r="D26" s="7">
        <v>3.63</v>
      </c>
      <c r="E26" s="7">
        <v>0.82</v>
      </c>
      <c r="F26" s="7"/>
      <c r="G26" s="7">
        <f>CONVERT(A26,"um","mm")</f>
        <v>0.105</v>
      </c>
      <c r="H26" s="7">
        <f t="shared" si="1"/>
        <v>3.2515387669959646</v>
      </c>
      <c r="I26" s="7">
        <v>3.63</v>
      </c>
      <c r="J26" s="7"/>
      <c r="K26" s="8"/>
    </row>
    <row r="27" spans="1:11" ht="8.25">
      <c r="A27" s="11">
        <v>125</v>
      </c>
      <c r="B27" s="12">
        <v>120</v>
      </c>
      <c r="C27" s="7">
        <v>97.2</v>
      </c>
      <c r="D27" s="7">
        <v>2.82</v>
      </c>
      <c r="E27" s="7">
        <v>0.63</v>
      </c>
      <c r="F27" s="7"/>
      <c r="G27" s="7">
        <f>CONVERT(A27,"um","mm")</f>
        <v>0.125</v>
      </c>
      <c r="H27" s="7">
        <f t="shared" si="1"/>
        <v>3</v>
      </c>
      <c r="I27" s="7">
        <v>2.82</v>
      </c>
      <c r="J27" s="7"/>
      <c r="K27" s="8"/>
    </row>
    <row r="28" spans="1:11" ht="8.25">
      <c r="A28" s="11">
        <v>149</v>
      </c>
      <c r="B28" s="12">
        <v>100</v>
      </c>
      <c r="C28" s="7">
        <v>97.8</v>
      </c>
      <c r="D28" s="7">
        <v>2.18</v>
      </c>
      <c r="E28" s="7">
        <v>0.44</v>
      </c>
      <c r="F28" s="7"/>
      <c r="G28" s="7">
        <f>CONVERT(A28,"um","mm")</f>
        <v>0.149</v>
      </c>
      <c r="H28" s="7">
        <f t="shared" si="1"/>
        <v>2.746615764199926</v>
      </c>
      <c r="I28" s="7">
        <v>2.18</v>
      </c>
      <c r="J28" s="7"/>
      <c r="K28" s="8"/>
    </row>
    <row r="29" spans="1:11" ht="8.25">
      <c r="A29" s="11">
        <v>177</v>
      </c>
      <c r="B29" s="12">
        <v>80</v>
      </c>
      <c r="C29" s="7">
        <v>98.3</v>
      </c>
      <c r="D29" s="7">
        <v>1.74</v>
      </c>
      <c r="E29" s="7">
        <v>0.35</v>
      </c>
      <c r="F29" s="7"/>
      <c r="G29" s="7">
        <f>CONVERT(A29,"um","mm")</f>
        <v>0.177</v>
      </c>
      <c r="H29" s="7">
        <f t="shared" si="1"/>
        <v>2.49817873457909</v>
      </c>
      <c r="I29" s="7">
        <v>1.74</v>
      </c>
      <c r="J29" s="7"/>
      <c r="K29" s="8"/>
    </row>
    <row r="30" spans="1:11" ht="8.25">
      <c r="A30" s="11">
        <v>210</v>
      </c>
      <c r="B30" s="12">
        <v>70</v>
      </c>
      <c r="C30" s="7">
        <v>98.6</v>
      </c>
      <c r="D30" s="7">
        <v>1.39</v>
      </c>
      <c r="E30" s="7">
        <v>0.24</v>
      </c>
      <c r="F30" s="7"/>
      <c r="G30" s="7">
        <f>CONVERT(A30,"um","mm")</f>
        <v>0.21</v>
      </c>
      <c r="H30" s="7">
        <f t="shared" si="1"/>
        <v>2.2515387669959646</v>
      </c>
      <c r="I30" s="7">
        <v>1.39</v>
      </c>
      <c r="J30" s="7"/>
      <c r="K30" s="8"/>
    </row>
    <row r="31" spans="1:11" ht="8.25">
      <c r="A31" s="11">
        <v>250</v>
      </c>
      <c r="B31" s="12">
        <v>60</v>
      </c>
      <c r="C31" s="7">
        <v>98.8</v>
      </c>
      <c r="D31" s="7">
        <v>1.16</v>
      </c>
      <c r="E31" s="7">
        <v>0.1</v>
      </c>
      <c r="F31" s="7"/>
      <c r="G31" s="7">
        <f>CONVERT(A31,"um","mm")</f>
        <v>0.25</v>
      </c>
      <c r="H31" s="7">
        <f t="shared" si="1"/>
        <v>2</v>
      </c>
      <c r="I31" s="7">
        <v>1.16</v>
      </c>
      <c r="J31" s="7"/>
      <c r="K31" s="8"/>
    </row>
    <row r="32" spans="1:11" ht="8.25">
      <c r="A32" s="11">
        <v>297</v>
      </c>
      <c r="B32" s="12">
        <v>50</v>
      </c>
      <c r="C32" s="7">
        <v>98.9</v>
      </c>
      <c r="D32" s="7">
        <v>1.06</v>
      </c>
      <c r="E32" s="7">
        <v>0.097</v>
      </c>
      <c r="F32" s="7"/>
      <c r="G32" s="7">
        <f>CONVERT(A32,"um","mm")</f>
        <v>0.297</v>
      </c>
      <c r="H32" s="7">
        <f t="shared" si="1"/>
        <v>1.7514651638613215</v>
      </c>
      <c r="I32" s="7">
        <v>1.06</v>
      </c>
      <c r="J32" s="7"/>
      <c r="K32" s="8"/>
    </row>
    <row r="33" spans="1:11" ht="8.25">
      <c r="A33" s="11">
        <v>354</v>
      </c>
      <c r="B33" s="12">
        <v>45</v>
      </c>
      <c r="C33" s="7">
        <v>99</v>
      </c>
      <c r="D33" s="7">
        <v>0.96</v>
      </c>
      <c r="E33" s="7">
        <v>0.24</v>
      </c>
      <c r="F33" s="7"/>
      <c r="G33" s="7">
        <f>CONVERT(A33,"um","mm")</f>
        <v>0.354</v>
      </c>
      <c r="H33" s="7">
        <f t="shared" si="1"/>
        <v>1.4981787345790896</v>
      </c>
      <c r="I33" s="7">
        <v>0.96</v>
      </c>
      <c r="J33" s="7"/>
      <c r="K33" s="8"/>
    </row>
    <row r="34" spans="1:11" ht="8.25">
      <c r="A34" s="11">
        <v>420</v>
      </c>
      <c r="B34" s="12">
        <v>40</v>
      </c>
      <c r="C34" s="7">
        <v>99.3</v>
      </c>
      <c r="D34" s="7">
        <v>0.72</v>
      </c>
      <c r="E34" s="7">
        <v>0.37</v>
      </c>
      <c r="F34" s="7"/>
      <c r="G34" s="7">
        <f>CONVERT(A34,"um","mm")</f>
        <v>0.42</v>
      </c>
      <c r="H34" s="7">
        <f t="shared" si="1"/>
        <v>1.2515387669959643</v>
      </c>
      <c r="I34" s="7">
        <v>0.72</v>
      </c>
      <c r="J34" s="7"/>
      <c r="K34" s="8"/>
    </row>
    <row r="35" spans="1:11" ht="8.25">
      <c r="A35" s="11">
        <v>500</v>
      </c>
      <c r="B35" s="12">
        <v>35</v>
      </c>
      <c r="C35" s="7">
        <v>99.6</v>
      </c>
      <c r="D35" s="7">
        <v>0.35</v>
      </c>
      <c r="E35" s="7">
        <v>0.27</v>
      </c>
      <c r="F35" s="7"/>
      <c r="G35" s="7">
        <f>CONVERT(A35,"um","mm")</f>
        <v>0.5</v>
      </c>
      <c r="H35" s="7">
        <f t="shared" si="1"/>
        <v>1</v>
      </c>
      <c r="I35" s="7">
        <v>0.35</v>
      </c>
      <c r="J35" s="7"/>
      <c r="K35" s="8"/>
    </row>
    <row r="36" spans="1:11" ht="8.25">
      <c r="A36" s="11">
        <v>590</v>
      </c>
      <c r="B36" s="12">
        <v>30</v>
      </c>
      <c r="C36" s="7">
        <v>99.9</v>
      </c>
      <c r="D36" s="7">
        <v>0.081</v>
      </c>
      <c r="E36" s="7">
        <v>0.079</v>
      </c>
      <c r="F36" s="7"/>
      <c r="G36" s="7">
        <f>CONVERT(A36,"um","mm")</f>
        <v>0.59</v>
      </c>
      <c r="H36" s="7">
        <f t="shared" si="1"/>
        <v>0.7612131404128836</v>
      </c>
      <c r="I36" s="7">
        <v>0.081</v>
      </c>
      <c r="J36" s="7"/>
      <c r="K36" s="8"/>
    </row>
    <row r="37" spans="1:11" ht="8.25">
      <c r="A37" s="11">
        <v>710</v>
      </c>
      <c r="B37" s="12">
        <v>25</v>
      </c>
      <c r="C37" s="7">
        <v>99.998</v>
      </c>
      <c r="D37" s="7">
        <v>0.0025</v>
      </c>
      <c r="E37" s="7">
        <v>0.0025</v>
      </c>
      <c r="F37" s="7"/>
      <c r="G37" s="7">
        <f>CONVERT(A37,"um","mm")</f>
        <v>0.71</v>
      </c>
      <c r="H37" s="7">
        <f t="shared" si="1"/>
        <v>0.49410907027004275</v>
      </c>
      <c r="I37" s="7">
        <v>0.0025</v>
      </c>
      <c r="J37" s="7"/>
      <c r="K37" s="8"/>
    </row>
    <row r="38" spans="1:11" ht="8.25">
      <c r="A38" s="11">
        <v>840</v>
      </c>
      <c r="B38" s="12">
        <v>20</v>
      </c>
      <c r="C38" s="7">
        <v>100</v>
      </c>
      <c r="D38" s="7">
        <v>0</v>
      </c>
      <c r="E38" s="7">
        <v>0</v>
      </c>
      <c r="F38" s="7"/>
      <c r="G38" s="7">
        <f>CONVERT(A38,"um","mm")</f>
        <v>0.84</v>
      </c>
      <c r="H38" s="7">
        <f t="shared" si="1"/>
        <v>0.2515387669959645</v>
      </c>
      <c r="I38" s="7">
        <v>0</v>
      </c>
      <c r="J38" s="7"/>
      <c r="K38" s="8"/>
    </row>
    <row r="39" spans="1:11" ht="8.25">
      <c r="A39" s="11">
        <v>1000</v>
      </c>
      <c r="B39" s="12">
        <v>18</v>
      </c>
      <c r="C39" s="7">
        <v>100</v>
      </c>
      <c r="D39" s="7">
        <v>0</v>
      </c>
      <c r="E39" s="7">
        <v>0</v>
      </c>
      <c r="F39" s="7"/>
      <c r="G39" s="7">
        <f>CONVERT(A39,"um","mm")</f>
        <v>1</v>
      </c>
      <c r="H39" s="7">
        <f t="shared" si="1"/>
        <v>0</v>
      </c>
      <c r="I39" s="7">
        <v>0</v>
      </c>
      <c r="J39" s="7"/>
      <c r="K39" s="8"/>
    </row>
    <row r="40" spans="1:11" ht="8.25">
      <c r="A40" s="11">
        <v>1190</v>
      </c>
      <c r="B40" s="12">
        <v>16</v>
      </c>
      <c r="C40" s="7">
        <v>100</v>
      </c>
      <c r="D40" s="7">
        <v>0</v>
      </c>
      <c r="E40" s="7">
        <v>0</v>
      </c>
      <c r="F40" s="7"/>
      <c r="G40" s="7">
        <f>CONVERT(A40,"um","mm")</f>
        <v>1.19</v>
      </c>
      <c r="H40" s="7">
        <f t="shared" si="1"/>
        <v>-0.2509615735332188</v>
      </c>
      <c r="I40" s="7">
        <v>0</v>
      </c>
      <c r="J40" s="7"/>
      <c r="K40" s="8"/>
    </row>
    <row r="41" spans="1:11" ht="8.25">
      <c r="A41" s="11">
        <v>1410</v>
      </c>
      <c r="B41" s="12">
        <v>14</v>
      </c>
      <c r="C41" s="7">
        <v>100</v>
      </c>
      <c r="D41" s="7">
        <v>0</v>
      </c>
      <c r="E41" s="7">
        <v>0</v>
      </c>
      <c r="F41" s="7"/>
      <c r="G41" s="7">
        <f>CONVERT(A41,"um","mm")</f>
        <v>1.41</v>
      </c>
      <c r="H41" s="7">
        <f t="shared" si="1"/>
        <v>-0.4956951626240688</v>
      </c>
      <c r="I41" s="7">
        <v>0</v>
      </c>
      <c r="J41" s="7"/>
      <c r="K41" s="8"/>
    </row>
    <row r="42" spans="1:11" ht="8.25">
      <c r="A42" s="11">
        <v>1680</v>
      </c>
      <c r="B42" s="12">
        <v>12</v>
      </c>
      <c r="C42" s="7">
        <v>100</v>
      </c>
      <c r="D42" s="7">
        <v>0</v>
      </c>
      <c r="E42" s="7">
        <v>0</v>
      </c>
      <c r="F42" s="7"/>
      <c r="G42" s="7">
        <f>CONVERT(A42,"um","mm")</f>
        <v>1.68</v>
      </c>
      <c r="H42" s="7">
        <f t="shared" si="1"/>
        <v>-0.7484612330040356</v>
      </c>
      <c r="I42" s="7">
        <v>0</v>
      </c>
      <c r="J42" s="7"/>
      <c r="K42" s="8"/>
    </row>
    <row r="43" spans="1:11" ht="8.25">
      <c r="A43" s="11">
        <v>2000</v>
      </c>
      <c r="B43" s="12">
        <v>10</v>
      </c>
      <c r="C43" s="7">
        <v>100</v>
      </c>
      <c r="D43" s="7">
        <v>0</v>
      </c>
      <c r="E43" s="7">
        <v>0</v>
      </c>
      <c r="F43" s="7"/>
      <c r="G43" s="7">
        <f>CONVERT(A43,"um","mm")</f>
        <v>2</v>
      </c>
      <c r="H43" s="7">
        <f t="shared" si="1"/>
        <v>-1</v>
      </c>
      <c r="I43" s="7">
        <v>0</v>
      </c>
      <c r="J43" s="7"/>
      <c r="K43" s="8"/>
    </row>
    <row r="44" spans="1:11" ht="9" thickBot="1">
      <c r="A44" s="13"/>
      <c r="B44" s="14"/>
      <c r="C44" s="9">
        <v>100</v>
      </c>
      <c r="D44" s="9">
        <v>0</v>
      </c>
      <c r="E44" s="9"/>
      <c r="F44" s="9"/>
      <c r="G44" s="9">
        <f>CONVERT(A44,"um","mm")</f>
        <v>0</v>
      </c>
      <c r="H44" s="9" t="e">
        <f t="shared" si="1"/>
        <v>#NUM!</v>
      </c>
      <c r="I44" s="9"/>
      <c r="J44" s="9"/>
      <c r="K44" s="10"/>
    </row>
    <row r="45" ht="9" thickTop="1"/>
  </sheetData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J1">
      <selection activeCell="O25" sqref="O25:Q25"/>
    </sheetView>
  </sheetViews>
  <sheetFormatPr defaultColWidth="9.140625" defaultRowHeight="12.75"/>
  <cols>
    <col min="1" max="1" width="8.00390625" style="2" bestFit="1" customWidth="1"/>
    <col min="2" max="2" width="10.28125" style="2" bestFit="1" customWidth="1"/>
    <col min="3" max="4" width="9.28125" style="2" bestFit="1" customWidth="1"/>
    <col min="5" max="5" width="10.57421875" style="2" bestFit="1" customWidth="1"/>
    <col min="6" max="6" width="0.85546875" style="2" customWidth="1"/>
    <col min="7" max="8" width="5.00390625" style="2" bestFit="1" customWidth="1"/>
    <col min="9" max="9" width="5.28125" style="2" bestFit="1" customWidth="1"/>
    <col min="10" max="10" width="4.57421875" style="2" bestFit="1" customWidth="1"/>
    <col min="11" max="11" width="6.28125" style="2" bestFit="1" customWidth="1"/>
    <col min="12" max="14" width="0.85546875" style="2" customWidth="1"/>
    <col min="15" max="15" width="11.57421875" style="2" bestFit="1" customWidth="1"/>
    <col min="16" max="16" width="6.28125" style="2" bestFit="1" customWidth="1"/>
    <col min="17" max="17" width="5.00390625" style="2" bestFit="1" customWidth="1"/>
    <col min="18" max="18" width="4.8515625" style="2" bestFit="1" customWidth="1"/>
    <col min="19" max="19" width="0.85546875" style="2" customWidth="1"/>
    <col min="20" max="20" width="4.8515625" style="2" bestFit="1" customWidth="1"/>
    <col min="21" max="21" width="5.57421875" style="2" bestFit="1" customWidth="1"/>
    <col min="22" max="22" width="5.00390625" style="2" bestFit="1" customWidth="1"/>
    <col min="23" max="23" width="4.8515625" style="2" bestFit="1" customWidth="1"/>
    <col min="24" max="25" width="4.7109375" style="2" bestFit="1" customWidth="1"/>
    <col min="26" max="26" width="4.57421875" style="2" bestFit="1" customWidth="1"/>
    <col min="27" max="28" width="4.8515625" style="2" bestFit="1" customWidth="1"/>
    <col min="29" max="29" width="4.7109375" style="2" bestFit="1" customWidth="1"/>
    <col min="30" max="30" width="7.00390625" style="2" bestFit="1" customWidth="1"/>
    <col min="31" max="31" width="11.140625" style="2" bestFit="1" customWidth="1"/>
    <col min="32" max="16384" width="9.140625" style="2" customWidth="1"/>
  </cols>
  <sheetData>
    <row r="1" spans="1:2" ht="8.25">
      <c r="A1" s="2" t="s">
        <v>0</v>
      </c>
      <c r="B1" s="2">
        <v>37362.54583333333</v>
      </c>
    </row>
    <row r="2" spans="1:5" ht="8.25">
      <c r="A2" s="2" t="s">
        <v>1</v>
      </c>
      <c r="B2" s="2" t="s">
        <v>74</v>
      </c>
      <c r="C2" s="2" t="s">
        <v>36</v>
      </c>
      <c r="D2" s="2" t="s">
        <v>37</v>
      </c>
      <c r="E2" s="2" t="s">
        <v>38</v>
      </c>
    </row>
    <row r="3" spans="1:6" ht="8.25">
      <c r="A3" s="2" t="s">
        <v>3</v>
      </c>
      <c r="B3" s="2" t="s">
        <v>75</v>
      </c>
      <c r="C3" s="2">
        <f>AVERAGE(E3:F3)</f>
        <v>7.625</v>
      </c>
      <c r="D3" s="2">
        <f>CONVERT(C3,"ft","m")</f>
        <v>2.3241</v>
      </c>
      <c r="E3" s="2">
        <f>CONVERT(VALUE(LEFT(B4,3)),"in","ft")</f>
        <v>7.5</v>
      </c>
      <c r="F3" s="2">
        <f>CONVERT(VALUE(RIGHT(B4,3)),"in","ft")</f>
        <v>7.75</v>
      </c>
    </row>
    <row r="4" spans="1:2" ht="8.25">
      <c r="A4" s="2" t="s">
        <v>5</v>
      </c>
      <c r="B4" s="2" t="s">
        <v>76</v>
      </c>
    </row>
    <row r="5" ht="8.25">
      <c r="A5" s="2" t="s">
        <v>7</v>
      </c>
    </row>
    <row r="6" ht="9" thickBot="1"/>
    <row r="7" spans="1:21" ht="9" thickTop="1">
      <c r="A7" s="3" t="s">
        <v>18</v>
      </c>
      <c r="B7" s="4" t="s">
        <v>26</v>
      </c>
      <c r="C7" s="4" t="s">
        <v>20</v>
      </c>
      <c r="D7" s="4" t="s">
        <v>21</v>
      </c>
      <c r="E7" s="4" t="s">
        <v>22</v>
      </c>
      <c r="F7" s="4"/>
      <c r="G7" s="4"/>
      <c r="H7" s="4"/>
      <c r="I7" s="4"/>
      <c r="J7" s="4"/>
      <c r="K7" s="5"/>
      <c r="T7" s="2" t="s">
        <v>24</v>
      </c>
      <c r="U7" s="2" t="s">
        <v>33</v>
      </c>
    </row>
    <row r="8" spans="1:23" ht="8.25">
      <c r="A8" s="6" t="s">
        <v>23</v>
      </c>
      <c r="B8" s="7"/>
      <c r="C8" s="7" t="s">
        <v>24</v>
      </c>
      <c r="D8" s="7" t="s">
        <v>24</v>
      </c>
      <c r="E8" s="7" t="s">
        <v>24</v>
      </c>
      <c r="F8" s="7"/>
      <c r="G8" s="7"/>
      <c r="H8" s="7"/>
      <c r="I8" s="7"/>
      <c r="J8" s="7"/>
      <c r="K8" s="8"/>
      <c r="Q8" s="2" t="s">
        <v>27</v>
      </c>
      <c r="R8" s="2" t="s">
        <v>28</v>
      </c>
      <c r="T8" s="2" t="s">
        <v>25</v>
      </c>
      <c r="U8" s="2" t="s">
        <v>34</v>
      </c>
      <c r="V8" s="2" t="s">
        <v>27</v>
      </c>
      <c r="W8" s="2" t="s">
        <v>28</v>
      </c>
    </row>
    <row r="9" spans="1:21" ht="8.25">
      <c r="A9" s="6"/>
      <c r="B9" s="7"/>
      <c r="C9" s="7" t="s">
        <v>25</v>
      </c>
      <c r="D9" s="7" t="s">
        <v>29</v>
      </c>
      <c r="E9" s="7" t="s">
        <v>25</v>
      </c>
      <c r="F9" s="7"/>
      <c r="G9" s="7" t="s">
        <v>27</v>
      </c>
      <c r="H9" s="7" t="s">
        <v>28</v>
      </c>
      <c r="I9" s="7" t="s">
        <v>39</v>
      </c>
      <c r="J9" s="7" t="s">
        <v>40</v>
      </c>
      <c r="K9" s="8" t="s">
        <v>41</v>
      </c>
      <c r="O9" s="2" t="s">
        <v>8</v>
      </c>
      <c r="P9" s="2">
        <v>0.375</v>
      </c>
      <c r="Q9" s="2">
        <f>CONVERT(P9,"um","mm")</f>
        <v>0.000375</v>
      </c>
      <c r="R9" s="2">
        <f>-LOG(Q9/1,2)</f>
        <v>11.380821783940931</v>
      </c>
      <c r="U9" s="2" t="s">
        <v>35</v>
      </c>
    </row>
    <row r="10" spans="1:23" ht="8.25">
      <c r="A10" s="11">
        <v>0</v>
      </c>
      <c r="B10" s="12">
        <v>1400</v>
      </c>
      <c r="C10" s="7">
        <v>0</v>
      </c>
      <c r="D10" s="7">
        <v>100</v>
      </c>
      <c r="E10" s="7">
        <v>0</v>
      </c>
      <c r="F10" s="7"/>
      <c r="G10" s="7">
        <f>CONVERT(A10,"um","mm")</f>
        <v>0</v>
      </c>
      <c r="H10" s="7" t="e">
        <f>-LOG(G10,2)</f>
        <v>#NUM!</v>
      </c>
      <c r="I10" s="7">
        <v>100</v>
      </c>
      <c r="J10" s="7"/>
      <c r="K10" s="8"/>
      <c r="O10" s="2" t="s">
        <v>9</v>
      </c>
      <c r="P10" s="2">
        <v>2000</v>
      </c>
      <c r="Q10" s="2">
        <f>CONVERT(P10,"um","mm")</f>
        <v>2</v>
      </c>
      <c r="R10" s="2">
        <f aca="true" t="shared" si="0" ref="R10:R16">-LOG(Q10/1,2)</f>
        <v>-1</v>
      </c>
      <c r="T10" s="2">
        <v>5</v>
      </c>
      <c r="U10" s="2">
        <v>0.931</v>
      </c>
      <c r="V10" s="2">
        <f>CONVERT(U10,"um","mm")</f>
        <v>0.000931</v>
      </c>
      <c r="W10" s="2">
        <f>-LOG(V10/1,2)</f>
        <v>10.068931211765381</v>
      </c>
    </row>
    <row r="11" spans="1:23" ht="8.25">
      <c r="A11" s="11">
        <v>0.12</v>
      </c>
      <c r="B11" s="12">
        <v>1300</v>
      </c>
      <c r="C11" s="7">
        <v>0</v>
      </c>
      <c r="D11" s="7">
        <v>100</v>
      </c>
      <c r="E11" s="7">
        <v>0</v>
      </c>
      <c r="F11" s="7"/>
      <c r="G11" s="7">
        <f>CONVERT(A11,"um","mm")</f>
        <v>0.00012</v>
      </c>
      <c r="H11" s="7">
        <f aca="true" t="shared" si="1" ref="H11:H44">-LOG(G11,2)</f>
        <v>13.024677973715656</v>
      </c>
      <c r="I11" s="7">
        <v>100</v>
      </c>
      <c r="J11" s="7">
        <v>13</v>
      </c>
      <c r="K11" s="8">
        <v>0</v>
      </c>
      <c r="O11" s="2" t="s">
        <v>10</v>
      </c>
      <c r="P11" s="2">
        <v>100</v>
      </c>
      <c r="Q11" s="2">
        <f>CONVERT(P11,"um","mm")</f>
        <v>0.1</v>
      </c>
      <c r="R11" s="2">
        <f t="shared" si="0"/>
        <v>3.321928094887362</v>
      </c>
      <c r="T11" s="2">
        <v>10</v>
      </c>
      <c r="U11" s="2">
        <v>1.49</v>
      </c>
      <c r="V11" s="2">
        <f>CONVERT(U11,"um","mm")</f>
        <v>0.00149</v>
      </c>
      <c r="W11" s="2">
        <f aca="true" t="shared" si="2" ref="W11:W18">-LOG(V11/1,2)</f>
        <v>9.39047195397465</v>
      </c>
    </row>
    <row r="12" spans="1:23" ht="8.25">
      <c r="A12" s="11">
        <v>0.24</v>
      </c>
      <c r="B12" s="12">
        <v>1200</v>
      </c>
      <c r="C12" s="7">
        <v>0</v>
      </c>
      <c r="D12" s="7">
        <v>100</v>
      </c>
      <c r="E12" s="7">
        <v>0.55</v>
      </c>
      <c r="F12" s="7"/>
      <c r="G12" s="7">
        <f>CONVERT(A12,"um","mm")</f>
        <v>0.00024</v>
      </c>
      <c r="H12" s="7">
        <f t="shared" si="1"/>
        <v>12.024677973715656</v>
      </c>
      <c r="I12" s="7">
        <v>100</v>
      </c>
      <c r="J12" s="7">
        <v>12</v>
      </c>
      <c r="K12" s="8">
        <v>0.55</v>
      </c>
      <c r="O12" s="2" t="s">
        <v>11</v>
      </c>
      <c r="P12" s="2">
        <v>26.7</v>
      </c>
      <c r="Q12" s="2">
        <f>CONVERT(P12,"um","mm")</f>
        <v>0.0267</v>
      </c>
      <c r="R12" s="2">
        <f t="shared" si="0"/>
        <v>5.227016447861895</v>
      </c>
      <c r="T12" s="2">
        <v>16</v>
      </c>
      <c r="U12" s="2">
        <v>2.382</v>
      </c>
      <c r="V12" s="2">
        <f>CONVERT(U12,"um","mm")</f>
        <v>0.002382</v>
      </c>
      <c r="W12" s="2">
        <f t="shared" si="2"/>
        <v>8.71361087146006</v>
      </c>
    </row>
    <row r="13" spans="1:23" ht="8.25">
      <c r="A13" s="11">
        <v>0.49</v>
      </c>
      <c r="B13" s="12">
        <v>1100</v>
      </c>
      <c r="C13" s="7">
        <v>0.55</v>
      </c>
      <c r="D13" s="7">
        <v>99.5</v>
      </c>
      <c r="E13" s="7">
        <v>4.94</v>
      </c>
      <c r="F13" s="7"/>
      <c r="G13" s="7">
        <f>CONVERT(A13,"um","mm")</f>
        <v>0.00049</v>
      </c>
      <c r="H13" s="7">
        <f t="shared" si="1"/>
        <v>10.994930630321603</v>
      </c>
      <c r="I13" s="7">
        <v>99.5</v>
      </c>
      <c r="J13" s="7">
        <v>11</v>
      </c>
      <c r="K13" s="8">
        <v>4.94</v>
      </c>
      <c r="O13" s="2" t="s">
        <v>12</v>
      </c>
      <c r="P13" s="2">
        <v>13.18</v>
      </c>
      <c r="Q13" s="2">
        <f>CONVERT(P13,"um","mm")</f>
        <v>0.01318</v>
      </c>
      <c r="R13" s="2">
        <f t="shared" si="0"/>
        <v>6.24550581942876</v>
      </c>
      <c r="T13" s="2">
        <v>25</v>
      </c>
      <c r="U13" s="2">
        <v>4.14</v>
      </c>
      <c r="V13" s="2">
        <f>CONVERT(U13,"um","mm")</f>
        <v>0.00414</v>
      </c>
      <c r="W13" s="2">
        <f t="shared" si="2"/>
        <v>7.916153516937487</v>
      </c>
    </row>
    <row r="14" spans="1:23" ht="8.25">
      <c r="A14" s="11">
        <v>0.98</v>
      </c>
      <c r="B14" s="12">
        <v>1000</v>
      </c>
      <c r="C14" s="7">
        <v>5.49</v>
      </c>
      <c r="D14" s="7">
        <v>94.5</v>
      </c>
      <c r="E14" s="7">
        <v>7.79</v>
      </c>
      <c r="F14" s="7"/>
      <c r="G14" s="7">
        <f>CONVERT(A14,"um","mm")</f>
        <v>0.00098</v>
      </c>
      <c r="H14" s="7">
        <f t="shared" si="1"/>
        <v>9.994930630321603</v>
      </c>
      <c r="I14" s="7">
        <v>94.5</v>
      </c>
      <c r="J14" s="7">
        <v>10</v>
      </c>
      <c r="K14" s="8">
        <v>7.79</v>
      </c>
      <c r="O14" s="2" t="s">
        <v>30</v>
      </c>
      <c r="P14" s="2">
        <v>4.312</v>
      </c>
      <c r="Q14" s="2">
        <f>CONVERT(P14,"um","mm")</f>
        <v>0.004312</v>
      </c>
      <c r="R14" s="2">
        <f t="shared" si="0"/>
        <v>7.857427106571668</v>
      </c>
      <c r="T14" s="2">
        <v>50</v>
      </c>
      <c r="U14" s="2">
        <v>13.18</v>
      </c>
      <c r="V14" s="2">
        <f>CONVERT(U14,"um","mm")</f>
        <v>0.01318</v>
      </c>
      <c r="W14" s="2">
        <f t="shared" si="2"/>
        <v>6.24550581942876</v>
      </c>
    </row>
    <row r="15" spans="1:23" ht="8.25">
      <c r="A15" s="11">
        <v>1.95</v>
      </c>
      <c r="B15" s="12">
        <v>900</v>
      </c>
      <c r="C15" s="7">
        <v>13.3</v>
      </c>
      <c r="D15" s="7">
        <v>86.7</v>
      </c>
      <c r="E15" s="7">
        <v>10.6</v>
      </c>
      <c r="F15" s="7"/>
      <c r="G15" s="7">
        <f>CONVERT(A15,"um","mm")</f>
        <v>0.00195</v>
      </c>
      <c r="H15" s="7">
        <f t="shared" si="1"/>
        <v>9.002310160687202</v>
      </c>
      <c r="I15" s="7">
        <v>86.7</v>
      </c>
      <c r="J15" s="7">
        <v>9</v>
      </c>
      <c r="K15" s="8">
        <v>10.6</v>
      </c>
      <c r="O15" s="2" t="s">
        <v>13</v>
      </c>
      <c r="P15" s="2">
        <v>2.027</v>
      </c>
      <c r="Q15" s="2">
        <f>CONVERT(P15,"um","mm")</f>
        <v>0.002027</v>
      </c>
      <c r="R15" s="2">
        <f t="shared" si="0"/>
        <v>8.946438195857276</v>
      </c>
      <c r="T15" s="2">
        <v>75</v>
      </c>
      <c r="U15" s="2">
        <v>31.01</v>
      </c>
      <c r="V15" s="2">
        <f>CONVERT(U15,"um","mm")</f>
        <v>0.03101</v>
      </c>
      <c r="W15" s="2">
        <f t="shared" si="2"/>
        <v>5.01112266382419</v>
      </c>
    </row>
    <row r="16" spans="1:23" ht="8.25">
      <c r="A16" s="11">
        <v>3.9</v>
      </c>
      <c r="B16" s="12">
        <v>800</v>
      </c>
      <c r="C16" s="7">
        <v>23.9</v>
      </c>
      <c r="D16" s="7">
        <v>76.1</v>
      </c>
      <c r="E16" s="7">
        <v>13.9</v>
      </c>
      <c r="F16" s="7"/>
      <c r="G16" s="7">
        <f>CONVERT(A16,"um","mm")</f>
        <v>0.0039</v>
      </c>
      <c r="H16" s="7">
        <f t="shared" si="1"/>
        <v>8.002310160687202</v>
      </c>
      <c r="I16" s="7">
        <v>76.1</v>
      </c>
      <c r="J16" s="7">
        <v>8</v>
      </c>
      <c r="K16" s="8">
        <v>13.9</v>
      </c>
      <c r="O16" s="2" t="s">
        <v>14</v>
      </c>
      <c r="P16" s="2">
        <v>21.69</v>
      </c>
      <c r="Q16" s="2">
        <f>CONVERT(P16,"um","mm")</f>
        <v>0.02169</v>
      </c>
      <c r="R16" s="2">
        <f t="shared" si="0"/>
        <v>5.526826136764537</v>
      </c>
      <c r="T16" s="2">
        <v>84</v>
      </c>
      <c r="U16" s="2">
        <v>42.72</v>
      </c>
      <c r="V16" s="2">
        <f>CONVERT(U16,"um","mm")</f>
        <v>0.04272</v>
      </c>
      <c r="W16" s="2">
        <f t="shared" si="2"/>
        <v>4.5489445427492585</v>
      </c>
    </row>
    <row r="17" spans="1:23" ht="8.25">
      <c r="A17" s="11">
        <v>7.8</v>
      </c>
      <c r="B17" s="12">
        <v>700</v>
      </c>
      <c r="C17" s="7">
        <v>37.8</v>
      </c>
      <c r="D17" s="7">
        <v>62.2</v>
      </c>
      <c r="E17" s="7">
        <v>16.8</v>
      </c>
      <c r="F17" s="7"/>
      <c r="G17" s="7">
        <f>CONVERT(A17,"um","mm")</f>
        <v>0.0078</v>
      </c>
      <c r="H17" s="7">
        <f t="shared" si="1"/>
        <v>7.002310160687201</v>
      </c>
      <c r="I17" s="7">
        <v>62.2</v>
      </c>
      <c r="J17" s="7">
        <v>7</v>
      </c>
      <c r="K17" s="8">
        <v>16.8</v>
      </c>
      <c r="O17" s="2" t="s">
        <v>15</v>
      </c>
      <c r="P17" s="2">
        <v>51.44</v>
      </c>
      <c r="T17" s="2">
        <v>90</v>
      </c>
      <c r="U17" s="2">
        <v>55.79</v>
      </c>
      <c r="V17" s="2">
        <f>CONVERT(U17,"um","mm")</f>
        <v>0.05579</v>
      </c>
      <c r="W17" s="2">
        <f t="shared" si="2"/>
        <v>4.163849638388736</v>
      </c>
    </row>
    <row r="18" spans="1:23" ht="8.25">
      <c r="A18" s="11">
        <v>15.6</v>
      </c>
      <c r="B18" s="12">
        <v>600</v>
      </c>
      <c r="C18" s="7">
        <v>54.6</v>
      </c>
      <c r="D18" s="7">
        <v>45.4</v>
      </c>
      <c r="E18" s="7">
        <v>20.6</v>
      </c>
      <c r="F18" s="7"/>
      <c r="G18" s="7">
        <f>CONVERT(A18,"um","mm")</f>
        <v>0.0156</v>
      </c>
      <c r="H18" s="7">
        <f t="shared" si="1"/>
        <v>6.002310160687201</v>
      </c>
      <c r="I18" s="7">
        <v>45.4</v>
      </c>
      <c r="J18" s="7">
        <v>6</v>
      </c>
      <c r="K18" s="8">
        <v>20.6</v>
      </c>
      <c r="O18" s="2" t="s">
        <v>16</v>
      </c>
      <c r="P18" s="2">
        <v>2646</v>
      </c>
      <c r="T18" s="2">
        <v>95</v>
      </c>
      <c r="U18" s="2">
        <v>83.26</v>
      </c>
      <c r="V18" s="2">
        <f>CONVERT(U18,"um","mm")</f>
        <v>0.08326</v>
      </c>
      <c r="W18" s="2">
        <f t="shared" si="2"/>
        <v>3.5862326312965935</v>
      </c>
    </row>
    <row r="19" spans="1:16" ht="8.25">
      <c r="A19" s="11">
        <v>31.2</v>
      </c>
      <c r="B19" s="12">
        <v>500</v>
      </c>
      <c r="C19" s="7">
        <v>75.2</v>
      </c>
      <c r="D19" s="7">
        <v>24.8</v>
      </c>
      <c r="E19" s="7">
        <v>5.07</v>
      </c>
      <c r="F19" s="7"/>
      <c r="G19" s="7">
        <f>CONVERT(A19,"um","mm")</f>
        <v>0.0312</v>
      </c>
      <c r="H19" s="7">
        <f t="shared" si="1"/>
        <v>5.002310160687201</v>
      </c>
      <c r="I19" s="7">
        <v>24.8</v>
      </c>
      <c r="J19" s="7">
        <v>5</v>
      </c>
      <c r="K19" s="8">
        <f>SUM(E19+E20+E21+E22)</f>
        <v>16.72</v>
      </c>
      <c r="O19" s="2" t="s">
        <v>17</v>
      </c>
      <c r="P19" s="2">
        <v>192.6</v>
      </c>
    </row>
    <row r="20" spans="1:31" ht="8.25">
      <c r="A20" s="11">
        <v>37.2</v>
      </c>
      <c r="B20" s="12">
        <v>400</v>
      </c>
      <c r="C20" s="7">
        <v>80.2</v>
      </c>
      <c r="D20" s="7">
        <v>19.8</v>
      </c>
      <c r="E20" s="7">
        <v>4.64</v>
      </c>
      <c r="F20" s="7"/>
      <c r="G20" s="7">
        <f>CONVERT(A20,"um","mm")</f>
        <v>0.0372</v>
      </c>
      <c r="H20" s="7">
        <f t="shared" si="1"/>
        <v>4.748553568441418</v>
      </c>
      <c r="I20" s="7">
        <v>19.8</v>
      </c>
      <c r="J20" s="7">
        <v>4</v>
      </c>
      <c r="K20" s="8">
        <f>SUM(E23+E24+E25+E26)</f>
        <v>5.41</v>
      </c>
      <c r="O20" s="2" t="s">
        <v>31</v>
      </c>
      <c r="P20" s="2">
        <v>6.648</v>
      </c>
      <c r="U20" s="2">
        <v>5</v>
      </c>
      <c r="V20" s="2">
        <v>10</v>
      </c>
      <c r="W20" s="2">
        <v>16</v>
      </c>
      <c r="X20" s="2">
        <v>25</v>
      </c>
      <c r="Y20" s="2">
        <v>50</v>
      </c>
      <c r="Z20" s="2">
        <v>75</v>
      </c>
      <c r="AA20" s="2">
        <v>84</v>
      </c>
      <c r="AB20" s="2">
        <v>90</v>
      </c>
      <c r="AC20" s="2">
        <v>95</v>
      </c>
      <c r="AD20" s="2" t="s">
        <v>45</v>
      </c>
      <c r="AE20" s="2" t="s">
        <v>46</v>
      </c>
    </row>
    <row r="21" spans="1:30" ht="8.25">
      <c r="A21" s="11">
        <v>44.2</v>
      </c>
      <c r="B21" s="12">
        <v>325</v>
      </c>
      <c r="C21" s="7">
        <v>84.9</v>
      </c>
      <c r="D21" s="7">
        <v>15.1</v>
      </c>
      <c r="E21" s="7">
        <v>4.02</v>
      </c>
      <c r="F21" s="7"/>
      <c r="G21" s="7">
        <f>CONVERT(A21,"um","mm")</f>
        <v>0.0442</v>
      </c>
      <c r="H21" s="7">
        <f t="shared" si="1"/>
        <v>4.499809820158018</v>
      </c>
      <c r="I21" s="7">
        <v>15.1</v>
      </c>
      <c r="J21" s="7">
        <v>3</v>
      </c>
      <c r="K21" s="8">
        <f>SUM(E27+E28+E29+E30)</f>
        <v>1.7899999999999998</v>
      </c>
      <c r="O21" s="2" t="s">
        <v>32</v>
      </c>
      <c r="P21" s="2">
        <v>57.36</v>
      </c>
      <c r="U21" s="2">
        <v>0.000931</v>
      </c>
      <c r="V21" s="2">
        <v>0.00149</v>
      </c>
      <c r="W21" s="2">
        <v>0.002382</v>
      </c>
      <c r="X21" s="2">
        <v>0.00414</v>
      </c>
      <c r="Y21" s="2">
        <v>0.01318</v>
      </c>
      <c r="Z21" s="2">
        <v>0.03101</v>
      </c>
      <c r="AA21" s="2">
        <v>0.04272</v>
      </c>
      <c r="AB21" s="2">
        <v>0.05579</v>
      </c>
      <c r="AC21" s="2">
        <v>0.08326</v>
      </c>
      <c r="AD21" s="2">
        <f>((W21+AA21)/2)</f>
        <v>0.022551</v>
      </c>
    </row>
    <row r="22" spans="1:31" ht="8.25">
      <c r="A22" s="11">
        <v>52.6</v>
      </c>
      <c r="B22" s="12">
        <v>270</v>
      </c>
      <c r="C22" s="7">
        <v>88.9</v>
      </c>
      <c r="D22" s="7">
        <v>11.1</v>
      </c>
      <c r="E22" s="7">
        <v>2.99</v>
      </c>
      <c r="F22" s="7"/>
      <c r="G22" s="7">
        <f>CONVERT(A22,"um","mm")</f>
        <v>0.0526</v>
      </c>
      <c r="H22" s="7">
        <f t="shared" si="1"/>
        <v>4.2487933902571475</v>
      </c>
      <c r="I22" s="7">
        <v>11.1</v>
      </c>
      <c r="J22" s="7">
        <v>2</v>
      </c>
      <c r="K22" s="8">
        <f>SUM(E31+E32+E33+E34)</f>
        <v>0.567</v>
      </c>
      <c r="U22" s="2">
        <v>10.068931211765381</v>
      </c>
      <c r="V22" s="2">
        <v>9.39047195397465</v>
      </c>
      <c r="W22" s="2">
        <v>8.71361087146006</v>
      </c>
      <c r="X22" s="2">
        <v>7.916153516937487</v>
      </c>
      <c r="Y22" s="2">
        <v>6.24550581942876</v>
      </c>
      <c r="Z22" s="2">
        <v>5.01112266382419</v>
      </c>
      <c r="AA22" s="2">
        <v>4.5489445427492585</v>
      </c>
      <c r="AB22" s="2">
        <v>4.163849638388736</v>
      </c>
      <c r="AC22" s="2">
        <v>3.5862326312965935</v>
      </c>
      <c r="AD22" s="2">
        <f>((W22+AA22)/2)</f>
        <v>6.63127770710466</v>
      </c>
      <c r="AE22" s="2">
        <f>((X22-AB22)/2)</f>
        <v>1.8761519392743757</v>
      </c>
    </row>
    <row r="23" spans="1:11" ht="8.25">
      <c r="A23" s="11">
        <v>62.5</v>
      </c>
      <c r="B23" s="12">
        <v>230</v>
      </c>
      <c r="C23" s="7">
        <v>91.9</v>
      </c>
      <c r="D23" s="7">
        <v>8.1</v>
      </c>
      <c r="E23" s="7">
        <v>2.05</v>
      </c>
      <c r="F23" s="7"/>
      <c r="G23" s="7">
        <f>CONVERT(A23,"um","mm")</f>
        <v>0.0625</v>
      </c>
      <c r="H23" s="7">
        <f t="shared" si="1"/>
        <v>4</v>
      </c>
      <c r="I23" s="7">
        <v>8.1</v>
      </c>
      <c r="J23" s="7">
        <v>1</v>
      </c>
      <c r="K23" s="8">
        <f>SUM(E35+E36+E37+E38)</f>
        <v>0.3197</v>
      </c>
    </row>
    <row r="24" spans="1:17" ht="8.25">
      <c r="A24" s="11">
        <v>74</v>
      </c>
      <c r="B24" s="12">
        <v>200</v>
      </c>
      <c r="C24" s="7">
        <v>93.9</v>
      </c>
      <c r="D24" s="7">
        <v>6.05</v>
      </c>
      <c r="E24" s="7">
        <v>1.44</v>
      </c>
      <c r="F24" s="7"/>
      <c r="G24" s="7">
        <f>CONVERT(A24,"um","mm")</f>
        <v>0.074</v>
      </c>
      <c r="H24" s="7">
        <f t="shared" si="1"/>
        <v>3.7563309190331378</v>
      </c>
      <c r="I24" s="7">
        <v>6.05</v>
      </c>
      <c r="J24" s="7">
        <v>0</v>
      </c>
      <c r="K24" s="8">
        <f>SUM(E39+E40+E41+E42)</f>
        <v>0</v>
      </c>
      <c r="O24" s="2" t="s">
        <v>42</v>
      </c>
      <c r="P24" s="2" t="s">
        <v>43</v>
      </c>
      <c r="Q24" s="2" t="s">
        <v>44</v>
      </c>
    </row>
    <row r="25" spans="1:17" ht="8.25">
      <c r="A25" s="11">
        <v>88</v>
      </c>
      <c r="B25" s="12">
        <v>170</v>
      </c>
      <c r="C25" s="7">
        <v>95.4</v>
      </c>
      <c r="D25" s="7">
        <v>4.61</v>
      </c>
      <c r="E25" s="7">
        <v>1.08</v>
      </c>
      <c r="F25" s="7"/>
      <c r="G25" s="7">
        <f>CONVERT(A25,"um","mm")</f>
        <v>0.088</v>
      </c>
      <c r="H25" s="7">
        <f t="shared" si="1"/>
        <v>3.50635266602479</v>
      </c>
      <c r="I25" s="7">
        <v>4.61</v>
      </c>
      <c r="J25" s="7">
        <v>-1</v>
      </c>
      <c r="K25" s="8">
        <f>SUM(E43+E44)</f>
        <v>0</v>
      </c>
      <c r="O25" s="2">
        <f>SUM(K25+K24+K23+K22+K21+K20)</f>
        <v>8.0867</v>
      </c>
      <c r="P25" s="2">
        <f>SUM(K19+K18+K17+K16)</f>
        <v>68.02000000000001</v>
      </c>
      <c r="Q25" s="2">
        <f>SUM(K15+K14+K13+K12+K11+K10)</f>
        <v>23.880000000000003</v>
      </c>
    </row>
    <row r="26" spans="1:11" ht="8.25">
      <c r="A26" s="11">
        <v>105</v>
      </c>
      <c r="B26" s="12">
        <v>140</v>
      </c>
      <c r="C26" s="7">
        <v>96.5</v>
      </c>
      <c r="D26" s="7">
        <v>3.53</v>
      </c>
      <c r="E26" s="7">
        <v>0.84</v>
      </c>
      <c r="F26" s="7"/>
      <c r="G26" s="7">
        <f>CONVERT(A26,"um","mm")</f>
        <v>0.105</v>
      </c>
      <c r="H26" s="7">
        <f t="shared" si="1"/>
        <v>3.2515387669959646</v>
      </c>
      <c r="I26" s="7">
        <v>3.53</v>
      </c>
      <c r="J26" s="7"/>
      <c r="K26" s="8"/>
    </row>
    <row r="27" spans="1:11" ht="8.25">
      <c r="A27" s="11">
        <v>125</v>
      </c>
      <c r="B27" s="12">
        <v>120</v>
      </c>
      <c r="C27" s="7">
        <v>97.3</v>
      </c>
      <c r="D27" s="7">
        <v>2.69</v>
      </c>
      <c r="E27" s="7">
        <v>0.65</v>
      </c>
      <c r="F27" s="7"/>
      <c r="G27" s="7">
        <f>CONVERT(A27,"um","mm")</f>
        <v>0.125</v>
      </c>
      <c r="H27" s="7">
        <f t="shared" si="1"/>
        <v>3</v>
      </c>
      <c r="I27" s="7">
        <v>2.69</v>
      </c>
      <c r="J27" s="7"/>
      <c r="K27" s="8"/>
    </row>
    <row r="28" spans="1:11" ht="8.25">
      <c r="A28" s="11">
        <v>149</v>
      </c>
      <c r="B28" s="12">
        <v>100</v>
      </c>
      <c r="C28" s="7">
        <v>98</v>
      </c>
      <c r="D28" s="7">
        <v>2.04</v>
      </c>
      <c r="E28" s="7">
        <v>0.5</v>
      </c>
      <c r="F28" s="7"/>
      <c r="G28" s="7">
        <f>CONVERT(A28,"um","mm")</f>
        <v>0.149</v>
      </c>
      <c r="H28" s="7">
        <f t="shared" si="1"/>
        <v>2.746615764199926</v>
      </c>
      <c r="I28" s="7">
        <v>2.04</v>
      </c>
      <c r="J28" s="7"/>
      <c r="K28" s="8"/>
    </row>
    <row r="29" spans="1:11" ht="8.25">
      <c r="A29" s="11">
        <v>177</v>
      </c>
      <c r="B29" s="12">
        <v>80</v>
      </c>
      <c r="C29" s="7">
        <v>98.5</v>
      </c>
      <c r="D29" s="7">
        <v>1.53</v>
      </c>
      <c r="E29" s="7">
        <v>0.4</v>
      </c>
      <c r="F29" s="7"/>
      <c r="G29" s="7">
        <f>CONVERT(A29,"um","mm")</f>
        <v>0.177</v>
      </c>
      <c r="H29" s="7">
        <f t="shared" si="1"/>
        <v>2.49817873457909</v>
      </c>
      <c r="I29" s="7">
        <v>1.53</v>
      </c>
      <c r="J29" s="7"/>
      <c r="K29" s="8"/>
    </row>
    <row r="30" spans="1:11" ht="8.25">
      <c r="A30" s="11">
        <v>210</v>
      </c>
      <c r="B30" s="12">
        <v>70</v>
      </c>
      <c r="C30" s="7">
        <v>98.9</v>
      </c>
      <c r="D30" s="7">
        <v>1.13</v>
      </c>
      <c r="E30" s="7">
        <v>0.24</v>
      </c>
      <c r="F30" s="7"/>
      <c r="G30" s="7">
        <f>CONVERT(A30,"um","mm")</f>
        <v>0.21</v>
      </c>
      <c r="H30" s="7">
        <f t="shared" si="1"/>
        <v>2.2515387669959646</v>
      </c>
      <c r="I30" s="7">
        <v>1.13</v>
      </c>
      <c r="J30" s="7"/>
      <c r="K30" s="8"/>
    </row>
    <row r="31" spans="1:11" ht="8.25">
      <c r="A31" s="11">
        <v>250</v>
      </c>
      <c r="B31" s="12">
        <v>60</v>
      </c>
      <c r="C31" s="7">
        <v>99.1</v>
      </c>
      <c r="D31" s="7">
        <v>0.89</v>
      </c>
      <c r="E31" s="7">
        <v>0.07</v>
      </c>
      <c r="F31" s="7"/>
      <c r="G31" s="7">
        <f>CONVERT(A31,"um","mm")</f>
        <v>0.25</v>
      </c>
      <c r="H31" s="7">
        <f t="shared" si="1"/>
        <v>2</v>
      </c>
      <c r="I31" s="7">
        <v>0.89</v>
      </c>
      <c r="J31" s="7"/>
      <c r="K31" s="8"/>
    </row>
    <row r="32" spans="1:11" ht="8.25">
      <c r="A32" s="11">
        <v>297</v>
      </c>
      <c r="B32" s="12">
        <v>50</v>
      </c>
      <c r="C32" s="7">
        <v>99.2</v>
      </c>
      <c r="D32" s="7">
        <v>0.82</v>
      </c>
      <c r="E32" s="7">
        <v>0.047</v>
      </c>
      <c r="F32" s="7"/>
      <c r="G32" s="7">
        <f>CONVERT(A32,"um","mm")</f>
        <v>0.297</v>
      </c>
      <c r="H32" s="7">
        <f t="shared" si="1"/>
        <v>1.7514651638613215</v>
      </c>
      <c r="I32" s="7">
        <v>0.82</v>
      </c>
      <c r="J32" s="7"/>
      <c r="K32" s="8"/>
    </row>
    <row r="33" spans="1:11" ht="8.25">
      <c r="A33" s="11">
        <v>354</v>
      </c>
      <c r="B33" s="12">
        <v>45</v>
      </c>
      <c r="C33" s="7">
        <v>99.2</v>
      </c>
      <c r="D33" s="7">
        <v>0.77</v>
      </c>
      <c r="E33" s="7">
        <v>0.16</v>
      </c>
      <c r="F33" s="7"/>
      <c r="G33" s="7">
        <f>CONVERT(A33,"um","mm")</f>
        <v>0.354</v>
      </c>
      <c r="H33" s="7">
        <f t="shared" si="1"/>
        <v>1.4981787345790896</v>
      </c>
      <c r="I33" s="7">
        <v>0.77</v>
      </c>
      <c r="J33" s="7"/>
      <c r="K33" s="8"/>
    </row>
    <row r="34" spans="1:11" ht="8.25">
      <c r="A34" s="11">
        <v>420</v>
      </c>
      <c r="B34" s="12">
        <v>40</v>
      </c>
      <c r="C34" s="7">
        <v>99.4</v>
      </c>
      <c r="D34" s="7">
        <v>0.61</v>
      </c>
      <c r="E34" s="7">
        <v>0.29</v>
      </c>
      <c r="F34" s="7"/>
      <c r="G34" s="7">
        <f>CONVERT(A34,"um","mm")</f>
        <v>0.42</v>
      </c>
      <c r="H34" s="7">
        <f t="shared" si="1"/>
        <v>1.2515387669959643</v>
      </c>
      <c r="I34" s="7">
        <v>0.61</v>
      </c>
      <c r="J34" s="7"/>
      <c r="K34" s="8"/>
    </row>
    <row r="35" spans="1:11" ht="8.25">
      <c r="A35" s="11">
        <v>500</v>
      </c>
      <c r="B35" s="12">
        <v>35</v>
      </c>
      <c r="C35" s="7">
        <v>99.7</v>
      </c>
      <c r="D35" s="7">
        <v>0.32</v>
      </c>
      <c r="E35" s="7">
        <v>0.24</v>
      </c>
      <c r="F35" s="7"/>
      <c r="G35" s="7">
        <f>CONVERT(A35,"um","mm")</f>
        <v>0.5</v>
      </c>
      <c r="H35" s="7">
        <f t="shared" si="1"/>
        <v>1</v>
      </c>
      <c r="I35" s="7">
        <v>0.32</v>
      </c>
      <c r="J35" s="7"/>
      <c r="K35" s="8"/>
    </row>
    <row r="36" spans="1:11" ht="8.25">
      <c r="A36" s="11">
        <v>590</v>
      </c>
      <c r="B36" s="12">
        <v>30</v>
      </c>
      <c r="C36" s="7">
        <v>99.9</v>
      </c>
      <c r="D36" s="7">
        <v>0.079</v>
      </c>
      <c r="E36" s="7">
        <v>0.077</v>
      </c>
      <c r="F36" s="7"/>
      <c r="G36" s="7">
        <f>CONVERT(A36,"um","mm")</f>
        <v>0.59</v>
      </c>
      <c r="H36" s="7">
        <f t="shared" si="1"/>
        <v>0.7612131404128836</v>
      </c>
      <c r="I36" s="7">
        <v>0.079</v>
      </c>
      <c r="J36" s="7"/>
      <c r="K36" s="8"/>
    </row>
    <row r="37" spans="1:11" ht="8.25">
      <c r="A37" s="11">
        <v>710</v>
      </c>
      <c r="B37" s="12">
        <v>25</v>
      </c>
      <c r="C37" s="7">
        <v>99.997</v>
      </c>
      <c r="D37" s="7">
        <v>0.0027</v>
      </c>
      <c r="E37" s="7">
        <v>0.0027</v>
      </c>
      <c r="F37" s="7"/>
      <c r="G37" s="7">
        <f>CONVERT(A37,"um","mm")</f>
        <v>0.71</v>
      </c>
      <c r="H37" s="7">
        <f t="shared" si="1"/>
        <v>0.49410907027004275</v>
      </c>
      <c r="I37" s="7">
        <v>0.0027</v>
      </c>
      <c r="J37" s="7"/>
      <c r="K37" s="8"/>
    </row>
    <row r="38" spans="1:11" ht="8.25">
      <c r="A38" s="11">
        <v>840</v>
      </c>
      <c r="B38" s="12">
        <v>20</v>
      </c>
      <c r="C38" s="7">
        <v>100</v>
      </c>
      <c r="D38" s="7">
        <v>0</v>
      </c>
      <c r="E38" s="7">
        <v>0</v>
      </c>
      <c r="F38" s="7"/>
      <c r="G38" s="7">
        <f>CONVERT(A38,"um","mm")</f>
        <v>0.84</v>
      </c>
      <c r="H38" s="7">
        <f t="shared" si="1"/>
        <v>0.2515387669959645</v>
      </c>
      <c r="I38" s="7">
        <v>0</v>
      </c>
      <c r="J38" s="7"/>
      <c r="K38" s="8"/>
    </row>
    <row r="39" spans="1:11" ht="8.25">
      <c r="A39" s="11">
        <v>1000</v>
      </c>
      <c r="B39" s="12">
        <v>18</v>
      </c>
      <c r="C39" s="7">
        <v>100</v>
      </c>
      <c r="D39" s="7">
        <v>0</v>
      </c>
      <c r="E39" s="7">
        <v>0</v>
      </c>
      <c r="F39" s="7"/>
      <c r="G39" s="7">
        <f>CONVERT(A39,"um","mm")</f>
        <v>1</v>
      </c>
      <c r="H39" s="7">
        <f t="shared" si="1"/>
        <v>0</v>
      </c>
      <c r="I39" s="7">
        <v>0</v>
      </c>
      <c r="J39" s="7"/>
      <c r="K39" s="8"/>
    </row>
    <row r="40" spans="1:11" ht="8.25">
      <c r="A40" s="11">
        <v>1190</v>
      </c>
      <c r="B40" s="12">
        <v>16</v>
      </c>
      <c r="C40" s="7">
        <v>100</v>
      </c>
      <c r="D40" s="7">
        <v>0</v>
      </c>
      <c r="E40" s="7">
        <v>0</v>
      </c>
      <c r="F40" s="7"/>
      <c r="G40" s="7">
        <f>CONVERT(A40,"um","mm")</f>
        <v>1.19</v>
      </c>
      <c r="H40" s="7">
        <f t="shared" si="1"/>
        <v>-0.2509615735332188</v>
      </c>
      <c r="I40" s="7">
        <v>0</v>
      </c>
      <c r="J40" s="7"/>
      <c r="K40" s="8"/>
    </row>
    <row r="41" spans="1:11" ht="8.25">
      <c r="A41" s="11">
        <v>1410</v>
      </c>
      <c r="B41" s="12">
        <v>14</v>
      </c>
      <c r="C41" s="7">
        <v>100</v>
      </c>
      <c r="D41" s="7">
        <v>0</v>
      </c>
      <c r="E41" s="7">
        <v>0</v>
      </c>
      <c r="F41" s="7"/>
      <c r="G41" s="7">
        <f>CONVERT(A41,"um","mm")</f>
        <v>1.41</v>
      </c>
      <c r="H41" s="7">
        <f t="shared" si="1"/>
        <v>-0.4956951626240688</v>
      </c>
      <c r="I41" s="7">
        <v>0</v>
      </c>
      <c r="J41" s="7"/>
      <c r="K41" s="8"/>
    </row>
    <row r="42" spans="1:11" ht="8.25">
      <c r="A42" s="11">
        <v>1680</v>
      </c>
      <c r="B42" s="12">
        <v>12</v>
      </c>
      <c r="C42" s="7">
        <v>100</v>
      </c>
      <c r="D42" s="7">
        <v>0</v>
      </c>
      <c r="E42" s="7">
        <v>0</v>
      </c>
      <c r="F42" s="7"/>
      <c r="G42" s="7">
        <f>CONVERT(A42,"um","mm")</f>
        <v>1.68</v>
      </c>
      <c r="H42" s="7">
        <f t="shared" si="1"/>
        <v>-0.7484612330040356</v>
      </c>
      <c r="I42" s="7">
        <v>0</v>
      </c>
      <c r="J42" s="7"/>
      <c r="K42" s="8"/>
    </row>
    <row r="43" spans="1:11" ht="8.25">
      <c r="A43" s="11">
        <v>2000</v>
      </c>
      <c r="B43" s="12">
        <v>10</v>
      </c>
      <c r="C43" s="7">
        <v>100</v>
      </c>
      <c r="D43" s="7">
        <v>0</v>
      </c>
      <c r="E43" s="7">
        <v>0</v>
      </c>
      <c r="F43" s="7"/>
      <c r="G43" s="7">
        <f>CONVERT(A43,"um","mm")</f>
        <v>2</v>
      </c>
      <c r="H43" s="7">
        <f t="shared" si="1"/>
        <v>-1</v>
      </c>
      <c r="I43" s="7">
        <v>0</v>
      </c>
      <c r="J43" s="7"/>
      <c r="K43" s="8"/>
    </row>
    <row r="44" spans="1:11" ht="9" thickBot="1">
      <c r="A44" s="13"/>
      <c r="B44" s="14"/>
      <c r="C44" s="9">
        <v>100</v>
      </c>
      <c r="D44" s="9">
        <v>0</v>
      </c>
      <c r="E44" s="9"/>
      <c r="F44" s="9"/>
      <c r="G44" s="9">
        <f>CONVERT(A44,"um","mm")</f>
        <v>0</v>
      </c>
      <c r="H44" s="9" t="e">
        <f t="shared" si="1"/>
        <v>#NUM!</v>
      </c>
      <c r="I44" s="9"/>
      <c r="J44" s="9"/>
      <c r="K44" s="10"/>
    </row>
    <row r="45" ht="9" thickTop="1"/>
  </sheetData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J1">
      <selection activeCell="O25" sqref="O25:Q25"/>
    </sheetView>
  </sheetViews>
  <sheetFormatPr defaultColWidth="9.140625" defaultRowHeight="12.75"/>
  <cols>
    <col min="1" max="1" width="8.00390625" style="2" bestFit="1" customWidth="1"/>
    <col min="2" max="2" width="15.57421875" style="2" bestFit="1" customWidth="1"/>
    <col min="3" max="4" width="9.28125" style="2" bestFit="1" customWidth="1"/>
    <col min="5" max="5" width="10.57421875" style="2" bestFit="1" customWidth="1"/>
    <col min="6" max="6" width="0.85546875" style="2" customWidth="1"/>
    <col min="7" max="8" width="5.00390625" style="2" bestFit="1" customWidth="1"/>
    <col min="9" max="9" width="5.28125" style="2" bestFit="1" customWidth="1"/>
    <col min="10" max="10" width="4.57421875" style="2" bestFit="1" customWidth="1"/>
    <col min="11" max="11" width="6.28125" style="2" bestFit="1" customWidth="1"/>
    <col min="12" max="14" width="0.85546875" style="2" customWidth="1"/>
    <col min="15" max="15" width="11.57421875" style="2" bestFit="1" customWidth="1"/>
    <col min="16" max="16" width="6.28125" style="2" bestFit="1" customWidth="1"/>
    <col min="17" max="17" width="5.00390625" style="2" bestFit="1" customWidth="1"/>
    <col min="18" max="18" width="4.8515625" style="2" bestFit="1" customWidth="1"/>
    <col min="19" max="19" width="0.85546875" style="2" customWidth="1"/>
    <col min="20" max="20" width="4.8515625" style="2" bestFit="1" customWidth="1"/>
    <col min="21" max="21" width="5.57421875" style="2" bestFit="1" customWidth="1"/>
    <col min="22" max="22" width="5.00390625" style="2" bestFit="1" customWidth="1"/>
    <col min="23" max="23" width="4.8515625" style="2" bestFit="1" customWidth="1"/>
    <col min="24" max="25" width="4.7109375" style="2" bestFit="1" customWidth="1"/>
    <col min="26" max="26" width="4.57421875" style="2" bestFit="1" customWidth="1"/>
    <col min="27" max="28" width="4.8515625" style="2" bestFit="1" customWidth="1"/>
    <col min="29" max="29" width="4.7109375" style="2" bestFit="1" customWidth="1"/>
    <col min="30" max="30" width="7.00390625" style="2" bestFit="1" customWidth="1"/>
    <col min="31" max="31" width="11.140625" style="2" bestFit="1" customWidth="1"/>
    <col min="32" max="16384" width="9.140625" style="2" customWidth="1"/>
  </cols>
  <sheetData>
    <row r="1" spans="1:2" ht="8.25">
      <c r="A1" s="2" t="s">
        <v>0</v>
      </c>
      <c r="B1" s="2">
        <v>37267.455555555556</v>
      </c>
    </row>
    <row r="2" spans="1:5" ht="8.25">
      <c r="A2" s="2" t="s">
        <v>1</v>
      </c>
      <c r="B2" s="2" t="s">
        <v>71</v>
      </c>
      <c r="C2" s="2" t="s">
        <v>36</v>
      </c>
      <c r="D2" s="2" t="s">
        <v>37</v>
      </c>
      <c r="E2" s="2" t="s">
        <v>38</v>
      </c>
    </row>
    <row r="3" spans="1:6" ht="8.25">
      <c r="A3" s="2" t="s">
        <v>3</v>
      </c>
      <c r="B3" s="2" t="s">
        <v>72</v>
      </c>
      <c r="C3" s="2">
        <f>AVERAGE(E3:F3)</f>
        <v>7.208333333333333</v>
      </c>
      <c r="D3" s="2">
        <f>CONVERT(C3,"ft","m")</f>
        <v>2.1971</v>
      </c>
      <c r="E3" s="2">
        <f>CONVERT(VALUE(LEFT(B4,3)),"in","ft")</f>
        <v>7.083333333333333</v>
      </c>
      <c r="F3" s="2">
        <f>CONVERT(VALUE(RIGHT(B4,3)),"in","ft")</f>
        <v>7.333333333333333</v>
      </c>
    </row>
    <row r="4" spans="1:2" ht="8.25">
      <c r="A4" s="2" t="s">
        <v>5</v>
      </c>
      <c r="B4" s="2" t="s">
        <v>73</v>
      </c>
    </row>
    <row r="5" ht="8.25">
      <c r="A5" s="2" t="s">
        <v>7</v>
      </c>
    </row>
    <row r="6" ht="9" thickBot="1"/>
    <row r="7" spans="1:21" ht="9" thickTop="1">
      <c r="A7" s="3" t="s">
        <v>18</v>
      </c>
      <c r="B7" s="4" t="s">
        <v>26</v>
      </c>
      <c r="C7" s="4" t="s">
        <v>20</v>
      </c>
      <c r="D7" s="4" t="s">
        <v>21</v>
      </c>
      <c r="E7" s="4" t="s">
        <v>22</v>
      </c>
      <c r="F7" s="4"/>
      <c r="G7" s="4"/>
      <c r="H7" s="4"/>
      <c r="I7" s="4"/>
      <c r="J7" s="4"/>
      <c r="K7" s="5"/>
      <c r="T7" s="2" t="s">
        <v>24</v>
      </c>
      <c r="U7" s="2" t="s">
        <v>33</v>
      </c>
    </row>
    <row r="8" spans="1:23" ht="8.25">
      <c r="A8" s="6" t="s">
        <v>23</v>
      </c>
      <c r="B8" s="7"/>
      <c r="C8" s="7" t="s">
        <v>24</v>
      </c>
      <c r="D8" s="7" t="s">
        <v>24</v>
      </c>
      <c r="E8" s="7" t="s">
        <v>24</v>
      </c>
      <c r="F8" s="7"/>
      <c r="G8" s="7"/>
      <c r="H8" s="7"/>
      <c r="I8" s="7"/>
      <c r="J8" s="7"/>
      <c r="K8" s="8"/>
      <c r="Q8" s="2" t="s">
        <v>27</v>
      </c>
      <c r="R8" s="2" t="s">
        <v>28</v>
      </c>
      <c r="T8" s="2" t="s">
        <v>25</v>
      </c>
      <c r="U8" s="2" t="s">
        <v>34</v>
      </c>
      <c r="V8" s="2" t="s">
        <v>27</v>
      </c>
      <c r="W8" s="2" t="s">
        <v>28</v>
      </c>
    </row>
    <row r="9" spans="1:21" ht="8.25">
      <c r="A9" s="6"/>
      <c r="B9" s="7"/>
      <c r="C9" s="7" t="s">
        <v>25</v>
      </c>
      <c r="D9" s="7" t="s">
        <v>29</v>
      </c>
      <c r="E9" s="7" t="s">
        <v>25</v>
      </c>
      <c r="F9" s="7"/>
      <c r="G9" s="7" t="s">
        <v>27</v>
      </c>
      <c r="H9" s="7" t="s">
        <v>28</v>
      </c>
      <c r="I9" s="7" t="s">
        <v>39</v>
      </c>
      <c r="J9" s="7" t="s">
        <v>40</v>
      </c>
      <c r="K9" s="8" t="s">
        <v>41</v>
      </c>
      <c r="O9" s="2" t="s">
        <v>8</v>
      </c>
      <c r="P9" s="2">
        <v>0.375</v>
      </c>
      <c r="Q9" s="2">
        <f>CONVERT(P9,"um","mm")</f>
        <v>0.000375</v>
      </c>
      <c r="R9" s="2">
        <f>-LOG(Q9/1,2)</f>
        <v>11.380821783940931</v>
      </c>
      <c r="U9" s="2" t="s">
        <v>35</v>
      </c>
    </row>
    <row r="10" spans="1:23" ht="8.25">
      <c r="A10" s="11">
        <v>0</v>
      </c>
      <c r="B10" s="12">
        <v>1400</v>
      </c>
      <c r="C10" s="7">
        <v>0</v>
      </c>
      <c r="D10" s="7">
        <v>100</v>
      </c>
      <c r="E10" s="7">
        <v>0</v>
      </c>
      <c r="F10" s="7"/>
      <c r="G10" s="7">
        <f>CONVERT(A10,"um","mm")</f>
        <v>0</v>
      </c>
      <c r="H10" s="7" t="e">
        <f>-LOG(G10,2)</f>
        <v>#NUM!</v>
      </c>
      <c r="I10" s="7">
        <v>100</v>
      </c>
      <c r="J10" s="7"/>
      <c r="K10" s="8"/>
      <c r="O10" s="2" t="s">
        <v>9</v>
      </c>
      <c r="P10" s="2">
        <v>2000</v>
      </c>
      <c r="Q10" s="2">
        <f>CONVERT(P10,"um","mm")</f>
        <v>2</v>
      </c>
      <c r="R10" s="2">
        <f aca="true" t="shared" si="0" ref="R10:R16">-LOG(Q10/1,2)</f>
        <v>-1</v>
      </c>
      <c r="T10" s="2">
        <v>5</v>
      </c>
      <c r="U10" s="2">
        <v>1.448</v>
      </c>
      <c r="V10" s="2">
        <f>CONVERT(U10,"um","mm")</f>
        <v>0.001448</v>
      </c>
      <c r="W10" s="2">
        <f>-LOG(V10/1,2)</f>
        <v>9.431722682240968</v>
      </c>
    </row>
    <row r="11" spans="1:23" ht="8.25">
      <c r="A11" s="11">
        <v>0.12</v>
      </c>
      <c r="B11" s="12">
        <v>1300</v>
      </c>
      <c r="C11" s="7">
        <v>0</v>
      </c>
      <c r="D11" s="7">
        <v>100</v>
      </c>
      <c r="E11" s="7">
        <v>0</v>
      </c>
      <c r="F11" s="7"/>
      <c r="G11" s="7">
        <f>CONVERT(A11,"um","mm")</f>
        <v>0.00012</v>
      </c>
      <c r="H11" s="7">
        <f aca="true" t="shared" si="1" ref="H11:H44">-LOG(G11,2)</f>
        <v>13.024677973715656</v>
      </c>
      <c r="I11" s="7">
        <v>100</v>
      </c>
      <c r="J11" s="7">
        <v>13</v>
      </c>
      <c r="K11" s="8">
        <v>0</v>
      </c>
      <c r="O11" s="2" t="s">
        <v>10</v>
      </c>
      <c r="P11" s="2">
        <v>100</v>
      </c>
      <c r="Q11" s="2">
        <f>CONVERT(P11,"um","mm")</f>
        <v>0.1</v>
      </c>
      <c r="R11" s="2">
        <f t="shared" si="0"/>
        <v>3.321928094887362</v>
      </c>
      <c r="T11" s="2">
        <v>10</v>
      </c>
      <c r="U11" s="2">
        <v>2.984</v>
      </c>
      <c r="V11" s="2">
        <f>CONVERT(U11,"um","mm")</f>
        <v>0.002984</v>
      </c>
      <c r="W11" s="2">
        <f aca="true" t="shared" si="2" ref="W11:W18">-LOG(V11/1,2)</f>
        <v>8.388536749068937</v>
      </c>
    </row>
    <row r="12" spans="1:23" ht="8.25">
      <c r="A12" s="11">
        <v>0.24</v>
      </c>
      <c r="B12" s="12">
        <v>1200</v>
      </c>
      <c r="C12" s="7">
        <v>0</v>
      </c>
      <c r="D12" s="7">
        <v>100</v>
      </c>
      <c r="E12" s="7">
        <v>0.28</v>
      </c>
      <c r="F12" s="7"/>
      <c r="G12" s="7">
        <f>CONVERT(A12,"um","mm")</f>
        <v>0.00024</v>
      </c>
      <c r="H12" s="7">
        <f t="shared" si="1"/>
        <v>12.024677973715656</v>
      </c>
      <c r="I12" s="7">
        <v>100</v>
      </c>
      <c r="J12" s="7">
        <v>12</v>
      </c>
      <c r="K12" s="8">
        <v>0.28</v>
      </c>
      <c r="O12" s="2" t="s">
        <v>11</v>
      </c>
      <c r="P12" s="2">
        <v>56.2</v>
      </c>
      <c r="Q12" s="2">
        <f>CONVERT(P12,"um","mm")</f>
        <v>0.0562</v>
      </c>
      <c r="R12" s="2">
        <f t="shared" si="0"/>
        <v>4.153286059328523</v>
      </c>
      <c r="T12" s="2">
        <v>16</v>
      </c>
      <c r="U12" s="2">
        <v>5.965</v>
      </c>
      <c r="V12" s="2">
        <f>CONVERT(U12,"um","mm")</f>
        <v>0.005965</v>
      </c>
      <c r="W12" s="2">
        <f t="shared" si="2"/>
        <v>7.389262146741584</v>
      </c>
    </row>
    <row r="13" spans="1:23" ht="8.25">
      <c r="A13" s="11">
        <v>0.49</v>
      </c>
      <c r="B13" s="12">
        <v>1100</v>
      </c>
      <c r="C13" s="7">
        <v>0.28</v>
      </c>
      <c r="D13" s="7">
        <v>99.7</v>
      </c>
      <c r="E13" s="7">
        <v>2.54</v>
      </c>
      <c r="F13" s="7"/>
      <c r="G13" s="7">
        <f>CONVERT(A13,"um","mm")</f>
        <v>0.00049</v>
      </c>
      <c r="H13" s="7">
        <f t="shared" si="1"/>
        <v>10.994930630321603</v>
      </c>
      <c r="I13" s="7">
        <v>99.7</v>
      </c>
      <c r="J13" s="7">
        <v>11</v>
      </c>
      <c r="K13" s="8">
        <v>2.54</v>
      </c>
      <c r="O13" s="2" t="s">
        <v>12</v>
      </c>
      <c r="P13" s="2">
        <v>56.15</v>
      </c>
      <c r="Q13" s="2">
        <f>CONVERT(P13,"um","mm")</f>
        <v>0.05615</v>
      </c>
      <c r="R13" s="2">
        <f t="shared" si="0"/>
        <v>4.154570167148848</v>
      </c>
      <c r="T13" s="2">
        <v>25</v>
      </c>
      <c r="U13" s="2">
        <v>17.06</v>
      </c>
      <c r="V13" s="2">
        <f>CONVERT(U13,"um","mm")</f>
        <v>0.01706</v>
      </c>
      <c r="W13" s="2">
        <f t="shared" si="2"/>
        <v>5.8732385431185214</v>
      </c>
    </row>
    <row r="14" spans="1:23" ht="8.25">
      <c r="A14" s="11">
        <v>0.98</v>
      </c>
      <c r="B14" s="12">
        <v>1000</v>
      </c>
      <c r="C14" s="7">
        <v>2.82</v>
      </c>
      <c r="D14" s="7">
        <v>97.2</v>
      </c>
      <c r="E14" s="7">
        <v>4.07</v>
      </c>
      <c r="F14" s="7"/>
      <c r="G14" s="7">
        <f>CONVERT(A14,"um","mm")</f>
        <v>0.00098</v>
      </c>
      <c r="H14" s="7">
        <f t="shared" si="1"/>
        <v>9.994930630321603</v>
      </c>
      <c r="I14" s="7">
        <v>97.2</v>
      </c>
      <c r="J14" s="7">
        <v>10</v>
      </c>
      <c r="K14" s="8">
        <v>4.07</v>
      </c>
      <c r="O14" s="2" t="s">
        <v>30</v>
      </c>
      <c r="P14" s="2">
        <v>8.245</v>
      </c>
      <c r="Q14" s="2">
        <f>CONVERT(P14,"um","mm")</f>
        <v>0.008244999999999999</v>
      </c>
      <c r="R14" s="2">
        <f t="shared" si="0"/>
        <v>6.922264790999345</v>
      </c>
      <c r="T14" s="2">
        <v>50</v>
      </c>
      <c r="U14" s="2">
        <v>56.15</v>
      </c>
      <c r="V14" s="2">
        <f>CONVERT(U14,"um","mm")</f>
        <v>0.05615</v>
      </c>
      <c r="W14" s="2">
        <f t="shared" si="2"/>
        <v>4.154570167148848</v>
      </c>
    </row>
    <row r="15" spans="1:23" ht="8.25">
      <c r="A15" s="11">
        <v>1.95</v>
      </c>
      <c r="B15" s="12">
        <v>900</v>
      </c>
      <c r="C15" s="7">
        <v>6.89</v>
      </c>
      <c r="D15" s="7">
        <v>93.1</v>
      </c>
      <c r="E15" s="7">
        <v>5.33</v>
      </c>
      <c r="F15" s="7"/>
      <c r="G15" s="7">
        <f>CONVERT(A15,"um","mm")</f>
        <v>0.00195</v>
      </c>
      <c r="H15" s="7">
        <f t="shared" si="1"/>
        <v>9.002310160687202</v>
      </c>
      <c r="I15" s="7">
        <v>93.1</v>
      </c>
      <c r="J15" s="7">
        <v>9</v>
      </c>
      <c r="K15" s="8">
        <v>5.33</v>
      </c>
      <c r="O15" s="2" t="s">
        <v>13</v>
      </c>
      <c r="P15" s="2">
        <v>1.001</v>
      </c>
      <c r="Q15" s="2">
        <f>CONVERT(P15,"um","mm")</f>
        <v>0.0010009999999999997</v>
      </c>
      <c r="R15" s="2">
        <f t="shared" si="0"/>
        <v>9.964342310488181</v>
      </c>
      <c r="T15" s="2">
        <v>75</v>
      </c>
      <c r="U15" s="2">
        <v>83.23</v>
      </c>
      <c r="V15" s="2">
        <f>CONVERT(U15,"um","mm")</f>
        <v>0.08323</v>
      </c>
      <c r="W15" s="2">
        <f t="shared" si="2"/>
        <v>3.5867525526335524</v>
      </c>
    </row>
    <row r="16" spans="1:23" ht="8.25">
      <c r="A16" s="11">
        <v>3.9</v>
      </c>
      <c r="B16" s="12">
        <v>800</v>
      </c>
      <c r="C16" s="7">
        <v>12.2</v>
      </c>
      <c r="D16" s="7">
        <v>87.8</v>
      </c>
      <c r="E16" s="7">
        <v>6.13</v>
      </c>
      <c r="F16" s="7"/>
      <c r="G16" s="7">
        <f>CONVERT(A16,"um","mm")</f>
        <v>0.0039</v>
      </c>
      <c r="H16" s="7">
        <f t="shared" si="1"/>
        <v>8.002310160687202</v>
      </c>
      <c r="I16" s="7">
        <v>87.8</v>
      </c>
      <c r="J16" s="7">
        <v>8</v>
      </c>
      <c r="K16" s="8">
        <v>6.13</v>
      </c>
      <c r="O16" s="2" t="s">
        <v>14</v>
      </c>
      <c r="P16" s="2">
        <v>72.94</v>
      </c>
      <c r="Q16" s="2">
        <f>CONVERT(P16,"um","mm")</f>
        <v>0.07294</v>
      </c>
      <c r="R16" s="2">
        <f t="shared" si="0"/>
        <v>3.7771459901006996</v>
      </c>
      <c r="T16" s="2">
        <v>84</v>
      </c>
      <c r="U16" s="2">
        <v>96.68</v>
      </c>
      <c r="V16" s="2">
        <f>CONVERT(U16,"um","mm")</f>
        <v>0.09668000000000002</v>
      </c>
      <c r="W16" s="2">
        <f t="shared" si="2"/>
        <v>3.3706387166712286</v>
      </c>
    </row>
    <row r="17" spans="1:23" ht="8.25">
      <c r="A17" s="11">
        <v>7.8</v>
      </c>
      <c r="B17" s="12">
        <v>700</v>
      </c>
      <c r="C17" s="7">
        <v>18.4</v>
      </c>
      <c r="D17" s="7">
        <v>81.6</v>
      </c>
      <c r="E17" s="7">
        <v>5.83</v>
      </c>
      <c r="F17" s="7"/>
      <c r="G17" s="7">
        <f>CONVERT(A17,"um","mm")</f>
        <v>0.0078</v>
      </c>
      <c r="H17" s="7">
        <f t="shared" si="1"/>
        <v>7.002310160687201</v>
      </c>
      <c r="I17" s="7">
        <v>81.6</v>
      </c>
      <c r="J17" s="7">
        <v>7</v>
      </c>
      <c r="K17" s="8">
        <v>5.83</v>
      </c>
      <c r="O17" s="2" t="s">
        <v>15</v>
      </c>
      <c r="P17" s="2">
        <v>41.67</v>
      </c>
      <c r="T17" s="2">
        <v>90</v>
      </c>
      <c r="U17" s="2">
        <v>109.5</v>
      </c>
      <c r="V17" s="2">
        <f>CONVERT(U17,"um","mm")</f>
        <v>0.1095</v>
      </c>
      <c r="W17" s="2">
        <f t="shared" si="2"/>
        <v>3.1909972250609138</v>
      </c>
    </row>
    <row r="18" spans="1:23" ht="8.25">
      <c r="A18" s="11">
        <v>15.6</v>
      </c>
      <c r="B18" s="12">
        <v>600</v>
      </c>
      <c r="C18" s="7">
        <v>24.2</v>
      </c>
      <c r="D18" s="7">
        <v>75.8</v>
      </c>
      <c r="E18" s="7">
        <v>7.99</v>
      </c>
      <c r="F18" s="7"/>
      <c r="G18" s="7">
        <f>CONVERT(A18,"um","mm")</f>
        <v>0.0156</v>
      </c>
      <c r="H18" s="7">
        <f t="shared" si="1"/>
        <v>6.002310160687201</v>
      </c>
      <c r="I18" s="7">
        <v>75.8</v>
      </c>
      <c r="J18" s="7">
        <v>6</v>
      </c>
      <c r="K18" s="8">
        <v>7.99</v>
      </c>
      <c r="O18" s="2" t="s">
        <v>16</v>
      </c>
      <c r="P18" s="2">
        <v>1736</v>
      </c>
      <c r="T18" s="2">
        <v>95</v>
      </c>
      <c r="U18" s="2">
        <v>128.4</v>
      </c>
      <c r="V18" s="2">
        <f>CONVERT(U18,"um","mm")</f>
        <v>0.1284</v>
      </c>
      <c r="W18" s="2">
        <f t="shared" si="2"/>
        <v>2.961282892427146</v>
      </c>
    </row>
    <row r="19" spans="1:16" ht="8.25">
      <c r="A19" s="11">
        <v>31.2</v>
      </c>
      <c r="B19" s="12">
        <v>500</v>
      </c>
      <c r="C19" s="7">
        <v>32.2</v>
      </c>
      <c r="D19" s="7">
        <v>67.8</v>
      </c>
      <c r="E19" s="7">
        <v>3.31</v>
      </c>
      <c r="F19" s="7"/>
      <c r="G19" s="7">
        <f>CONVERT(A19,"um","mm")</f>
        <v>0.0312</v>
      </c>
      <c r="H19" s="7">
        <f t="shared" si="1"/>
        <v>5.002310160687201</v>
      </c>
      <c r="I19" s="7">
        <v>67.8</v>
      </c>
      <c r="J19" s="7">
        <v>5</v>
      </c>
      <c r="K19" s="8">
        <f>SUM(E19+E20+E21+E22)</f>
        <v>23.86</v>
      </c>
      <c r="O19" s="2" t="s">
        <v>17</v>
      </c>
      <c r="P19" s="2">
        <v>74.15</v>
      </c>
    </row>
    <row r="20" spans="1:31" ht="8.25">
      <c r="A20" s="11">
        <v>37.2</v>
      </c>
      <c r="B20" s="12">
        <v>400</v>
      </c>
      <c r="C20" s="7">
        <v>35.5</v>
      </c>
      <c r="D20" s="7">
        <v>64.5</v>
      </c>
      <c r="E20" s="7">
        <v>4.57</v>
      </c>
      <c r="F20" s="7"/>
      <c r="G20" s="7">
        <f>CONVERT(A20,"um","mm")</f>
        <v>0.0372</v>
      </c>
      <c r="H20" s="7">
        <f t="shared" si="1"/>
        <v>4.748553568441418</v>
      </c>
      <c r="I20" s="7">
        <v>64.5</v>
      </c>
      <c r="J20" s="7">
        <v>4</v>
      </c>
      <c r="K20" s="8">
        <f>SUM(E23+E24+E25+E26)</f>
        <v>38.38</v>
      </c>
      <c r="O20" s="2" t="s">
        <v>31</v>
      </c>
      <c r="P20" s="2">
        <v>0.572</v>
      </c>
      <c r="U20" s="2">
        <v>5</v>
      </c>
      <c r="V20" s="2">
        <v>10</v>
      </c>
      <c r="W20" s="2">
        <v>16</v>
      </c>
      <c r="X20" s="2">
        <v>25</v>
      </c>
      <c r="Y20" s="2">
        <v>50</v>
      </c>
      <c r="Z20" s="2">
        <v>75</v>
      </c>
      <c r="AA20" s="2">
        <v>84</v>
      </c>
      <c r="AB20" s="2">
        <v>90</v>
      </c>
      <c r="AC20" s="2">
        <v>95</v>
      </c>
      <c r="AD20" s="2" t="s">
        <v>45</v>
      </c>
      <c r="AE20" s="2" t="s">
        <v>46</v>
      </c>
    </row>
    <row r="21" spans="1:30" ht="8.25">
      <c r="A21" s="11">
        <v>44.2</v>
      </c>
      <c r="B21" s="12">
        <v>325</v>
      </c>
      <c r="C21" s="7">
        <v>40.1</v>
      </c>
      <c r="D21" s="7">
        <v>59.9</v>
      </c>
      <c r="E21" s="7">
        <v>6.71</v>
      </c>
      <c r="F21" s="7"/>
      <c r="G21" s="7">
        <f>CONVERT(A21,"um","mm")</f>
        <v>0.0442</v>
      </c>
      <c r="H21" s="7">
        <f t="shared" si="1"/>
        <v>4.499809820158018</v>
      </c>
      <c r="I21" s="7">
        <v>59.9</v>
      </c>
      <c r="J21" s="7">
        <v>3</v>
      </c>
      <c r="K21" s="8">
        <f>SUM(E27+E28+E29+E30)</f>
        <v>5.62</v>
      </c>
      <c r="O21" s="2" t="s">
        <v>32</v>
      </c>
      <c r="P21" s="2">
        <v>0.153</v>
      </c>
      <c r="U21" s="2">
        <v>0.001448</v>
      </c>
      <c r="V21" s="2">
        <v>0.002984</v>
      </c>
      <c r="W21" s="2">
        <v>0.005965</v>
      </c>
      <c r="X21" s="2">
        <v>0.01706</v>
      </c>
      <c r="Y21" s="2">
        <v>0.05615</v>
      </c>
      <c r="Z21" s="2">
        <v>0.08323</v>
      </c>
      <c r="AA21" s="2">
        <v>0.09668000000000002</v>
      </c>
      <c r="AB21" s="2">
        <v>0.1095</v>
      </c>
      <c r="AC21" s="2">
        <v>0.1284</v>
      </c>
      <c r="AD21" s="2">
        <f>((W21+AA21)/2)</f>
        <v>0.05132250000000001</v>
      </c>
    </row>
    <row r="22" spans="1:31" ht="8.25">
      <c r="A22" s="11">
        <v>52.6</v>
      </c>
      <c r="B22" s="12">
        <v>270</v>
      </c>
      <c r="C22" s="7">
        <v>46.8</v>
      </c>
      <c r="D22" s="7">
        <v>53.2</v>
      </c>
      <c r="E22" s="7">
        <v>9.27</v>
      </c>
      <c r="F22" s="7"/>
      <c r="G22" s="7">
        <f>CONVERT(A22,"um","mm")</f>
        <v>0.0526</v>
      </c>
      <c r="H22" s="7">
        <f t="shared" si="1"/>
        <v>4.2487933902571475</v>
      </c>
      <c r="I22" s="7">
        <v>53.2</v>
      </c>
      <c r="J22" s="7">
        <v>2</v>
      </c>
      <c r="K22" s="8">
        <f>SUM(E31+E32+E33+E34)</f>
        <v>0.011026</v>
      </c>
      <c r="U22" s="2">
        <v>9.431722682240968</v>
      </c>
      <c r="V22" s="2">
        <v>8.388536749068937</v>
      </c>
      <c r="W22" s="2">
        <v>7.389262146741584</v>
      </c>
      <c r="X22" s="2">
        <v>5.8732385431185214</v>
      </c>
      <c r="Y22" s="2">
        <v>4.154570167148848</v>
      </c>
      <c r="Z22" s="2">
        <v>3.5867525526335524</v>
      </c>
      <c r="AA22" s="2">
        <v>3.3706387166712286</v>
      </c>
      <c r="AB22" s="2">
        <v>3.1909972250609138</v>
      </c>
      <c r="AC22" s="2">
        <v>2.961282892427146</v>
      </c>
      <c r="AD22" s="2">
        <f>((W22+AA22)/2)</f>
        <v>5.379950431706407</v>
      </c>
      <c r="AE22" s="2">
        <f>((X22-AB22)/2)</f>
        <v>1.3411206590288038</v>
      </c>
    </row>
    <row r="23" spans="1:11" ht="8.25">
      <c r="A23" s="11">
        <v>62.5</v>
      </c>
      <c r="B23" s="12">
        <v>230</v>
      </c>
      <c r="C23" s="7">
        <v>56</v>
      </c>
      <c r="D23" s="7">
        <v>44</v>
      </c>
      <c r="E23" s="7">
        <v>11</v>
      </c>
      <c r="F23" s="7"/>
      <c r="G23" s="7">
        <f>CONVERT(A23,"um","mm")</f>
        <v>0.0625</v>
      </c>
      <c r="H23" s="7">
        <f t="shared" si="1"/>
        <v>4</v>
      </c>
      <c r="I23" s="7">
        <v>44</v>
      </c>
      <c r="J23" s="7">
        <v>1</v>
      </c>
      <c r="K23" s="8">
        <f>SUM(E35+E36+E37+E38)</f>
        <v>0</v>
      </c>
    </row>
    <row r="24" spans="1:17" ht="8.25">
      <c r="A24" s="11">
        <v>74</v>
      </c>
      <c r="B24" s="12">
        <v>200</v>
      </c>
      <c r="C24" s="7">
        <v>67</v>
      </c>
      <c r="D24" s="7">
        <v>33</v>
      </c>
      <c r="E24" s="7">
        <v>11.5</v>
      </c>
      <c r="F24" s="7"/>
      <c r="G24" s="7">
        <f>CONVERT(A24,"um","mm")</f>
        <v>0.074</v>
      </c>
      <c r="H24" s="7">
        <f t="shared" si="1"/>
        <v>3.7563309190331378</v>
      </c>
      <c r="I24" s="7">
        <v>33</v>
      </c>
      <c r="J24" s="7">
        <v>0</v>
      </c>
      <c r="K24" s="8">
        <f>SUM(E39+E40+E41+E42)</f>
        <v>0</v>
      </c>
      <c r="O24" s="2" t="s">
        <v>42</v>
      </c>
      <c r="P24" s="2" t="s">
        <v>43</v>
      </c>
      <c r="Q24" s="2" t="s">
        <v>44</v>
      </c>
    </row>
    <row r="25" spans="1:17" ht="8.25">
      <c r="A25" s="11">
        <v>88</v>
      </c>
      <c r="B25" s="12">
        <v>170</v>
      </c>
      <c r="C25" s="7">
        <v>78.5</v>
      </c>
      <c r="D25" s="7">
        <v>21.5</v>
      </c>
      <c r="E25" s="7">
        <v>9.64</v>
      </c>
      <c r="F25" s="7"/>
      <c r="G25" s="7">
        <f>CONVERT(A25,"um","mm")</f>
        <v>0.088</v>
      </c>
      <c r="H25" s="7">
        <f t="shared" si="1"/>
        <v>3.50635266602479</v>
      </c>
      <c r="I25" s="7">
        <v>21.5</v>
      </c>
      <c r="J25" s="7">
        <v>-1</v>
      </c>
      <c r="K25" s="8">
        <f>SUM(E43+E44)</f>
        <v>0</v>
      </c>
      <c r="O25" s="2">
        <f>SUM(K25+K24+K23+K22+K21+K20)</f>
        <v>44.011026</v>
      </c>
      <c r="P25" s="2">
        <f>SUM(K19+K18+K17+K16)</f>
        <v>43.81</v>
      </c>
      <c r="Q25" s="2">
        <f>SUM(K15+K14+K13+K12+K11+K10)</f>
        <v>12.22</v>
      </c>
    </row>
    <row r="26" spans="1:11" ht="8.25">
      <c r="A26" s="11">
        <v>105</v>
      </c>
      <c r="B26" s="12">
        <v>140</v>
      </c>
      <c r="C26" s="7">
        <v>88.1</v>
      </c>
      <c r="D26" s="7">
        <v>11.9</v>
      </c>
      <c r="E26" s="7">
        <v>6.24</v>
      </c>
      <c r="F26" s="7"/>
      <c r="G26" s="7">
        <f>CONVERT(A26,"um","mm")</f>
        <v>0.105</v>
      </c>
      <c r="H26" s="7">
        <f t="shared" si="1"/>
        <v>3.2515387669959646</v>
      </c>
      <c r="I26" s="7">
        <v>11.9</v>
      </c>
      <c r="J26" s="7"/>
      <c r="K26" s="8"/>
    </row>
    <row r="27" spans="1:11" ht="8.25">
      <c r="A27" s="11">
        <v>125</v>
      </c>
      <c r="B27" s="12">
        <v>120</v>
      </c>
      <c r="C27" s="7">
        <v>94.4</v>
      </c>
      <c r="D27" s="7">
        <v>5.64</v>
      </c>
      <c r="E27" s="7">
        <v>3.32</v>
      </c>
      <c r="F27" s="7"/>
      <c r="G27" s="7">
        <f>CONVERT(A27,"um","mm")</f>
        <v>0.125</v>
      </c>
      <c r="H27" s="7">
        <f t="shared" si="1"/>
        <v>3</v>
      </c>
      <c r="I27" s="7">
        <v>5.64</v>
      </c>
      <c r="J27" s="7"/>
      <c r="K27" s="8"/>
    </row>
    <row r="28" spans="1:11" ht="8.25">
      <c r="A28" s="11">
        <v>149</v>
      </c>
      <c r="B28" s="12">
        <v>100</v>
      </c>
      <c r="C28" s="7">
        <v>97.7</v>
      </c>
      <c r="D28" s="7">
        <v>2.31</v>
      </c>
      <c r="E28" s="7">
        <v>1.52</v>
      </c>
      <c r="F28" s="7"/>
      <c r="G28" s="7">
        <f>CONVERT(A28,"um","mm")</f>
        <v>0.149</v>
      </c>
      <c r="H28" s="7">
        <f t="shared" si="1"/>
        <v>2.746615764199926</v>
      </c>
      <c r="I28" s="7">
        <v>2.31</v>
      </c>
      <c r="J28" s="7"/>
      <c r="K28" s="8"/>
    </row>
    <row r="29" spans="1:11" ht="8.25">
      <c r="A29" s="11">
        <v>177</v>
      </c>
      <c r="B29" s="12">
        <v>80</v>
      </c>
      <c r="C29" s="7">
        <v>99.2</v>
      </c>
      <c r="D29" s="7">
        <v>0.79</v>
      </c>
      <c r="E29" s="7">
        <v>0.62</v>
      </c>
      <c r="F29" s="7"/>
      <c r="G29" s="7">
        <f>CONVERT(A29,"um","mm")</f>
        <v>0.177</v>
      </c>
      <c r="H29" s="7">
        <f t="shared" si="1"/>
        <v>2.49817873457909</v>
      </c>
      <c r="I29" s="7">
        <v>0.79</v>
      </c>
      <c r="J29" s="7"/>
      <c r="K29" s="8"/>
    </row>
    <row r="30" spans="1:11" ht="8.25">
      <c r="A30" s="11">
        <v>210</v>
      </c>
      <c r="B30" s="12">
        <v>70</v>
      </c>
      <c r="C30" s="7">
        <v>99.8</v>
      </c>
      <c r="D30" s="7">
        <v>0.17</v>
      </c>
      <c r="E30" s="7">
        <v>0.16</v>
      </c>
      <c r="F30" s="7"/>
      <c r="G30" s="7">
        <f>CONVERT(A30,"um","mm")</f>
        <v>0.21</v>
      </c>
      <c r="H30" s="7">
        <f t="shared" si="1"/>
        <v>2.2515387669959646</v>
      </c>
      <c r="I30" s="7">
        <v>0.17</v>
      </c>
      <c r="J30" s="7"/>
      <c r="K30" s="8"/>
    </row>
    <row r="31" spans="1:11" ht="8.25">
      <c r="A31" s="11">
        <v>250</v>
      </c>
      <c r="B31" s="12">
        <v>60</v>
      </c>
      <c r="C31" s="7">
        <v>99.99</v>
      </c>
      <c r="D31" s="7">
        <v>0.011</v>
      </c>
      <c r="E31" s="7">
        <v>0.011</v>
      </c>
      <c r="F31" s="7"/>
      <c r="G31" s="7">
        <f>CONVERT(A31,"um","mm")</f>
        <v>0.25</v>
      </c>
      <c r="H31" s="7">
        <f t="shared" si="1"/>
        <v>2</v>
      </c>
      <c r="I31" s="7">
        <v>0.011</v>
      </c>
      <c r="J31" s="7"/>
      <c r="K31" s="8"/>
    </row>
    <row r="32" spans="1:11" ht="8.25">
      <c r="A32" s="11">
        <v>297</v>
      </c>
      <c r="B32" s="12">
        <v>50</v>
      </c>
      <c r="C32" s="7">
        <v>100</v>
      </c>
      <c r="D32" s="7">
        <v>2.6E-05</v>
      </c>
      <c r="E32" s="7">
        <v>2.6E-05</v>
      </c>
      <c r="F32" s="7"/>
      <c r="G32" s="7">
        <f>CONVERT(A32,"um","mm")</f>
        <v>0.297</v>
      </c>
      <c r="H32" s="7">
        <f t="shared" si="1"/>
        <v>1.7514651638613215</v>
      </c>
      <c r="I32" s="7">
        <v>2.6E-05</v>
      </c>
      <c r="J32" s="7"/>
      <c r="K32" s="8"/>
    </row>
    <row r="33" spans="1:11" ht="8.25">
      <c r="A33" s="11">
        <v>354</v>
      </c>
      <c r="B33" s="12">
        <v>45</v>
      </c>
      <c r="C33" s="7">
        <v>100</v>
      </c>
      <c r="D33" s="7">
        <v>0</v>
      </c>
      <c r="E33" s="7">
        <v>0</v>
      </c>
      <c r="F33" s="7"/>
      <c r="G33" s="7">
        <f>CONVERT(A33,"um","mm")</f>
        <v>0.354</v>
      </c>
      <c r="H33" s="7">
        <f t="shared" si="1"/>
        <v>1.4981787345790896</v>
      </c>
      <c r="I33" s="7">
        <v>0</v>
      </c>
      <c r="J33" s="7"/>
      <c r="K33" s="8"/>
    </row>
    <row r="34" spans="1:11" ht="8.25">
      <c r="A34" s="11">
        <v>420</v>
      </c>
      <c r="B34" s="12">
        <v>40</v>
      </c>
      <c r="C34" s="7">
        <v>100</v>
      </c>
      <c r="D34" s="7">
        <v>0</v>
      </c>
      <c r="E34" s="7">
        <v>0</v>
      </c>
      <c r="F34" s="7"/>
      <c r="G34" s="7">
        <f>CONVERT(A34,"um","mm")</f>
        <v>0.42</v>
      </c>
      <c r="H34" s="7">
        <f t="shared" si="1"/>
        <v>1.2515387669959643</v>
      </c>
      <c r="I34" s="7">
        <v>0</v>
      </c>
      <c r="J34" s="7"/>
      <c r="K34" s="8"/>
    </row>
    <row r="35" spans="1:11" ht="8.25">
      <c r="A35" s="11">
        <v>500</v>
      </c>
      <c r="B35" s="12">
        <v>35</v>
      </c>
      <c r="C35" s="7">
        <v>100</v>
      </c>
      <c r="D35" s="7">
        <v>0</v>
      </c>
      <c r="E35" s="7">
        <v>0</v>
      </c>
      <c r="F35" s="7"/>
      <c r="G35" s="7">
        <f>CONVERT(A35,"um","mm")</f>
        <v>0.5</v>
      </c>
      <c r="H35" s="7">
        <f t="shared" si="1"/>
        <v>1</v>
      </c>
      <c r="I35" s="7">
        <v>0</v>
      </c>
      <c r="J35" s="7"/>
      <c r="K35" s="8"/>
    </row>
    <row r="36" spans="1:11" ht="8.25">
      <c r="A36" s="11">
        <v>590</v>
      </c>
      <c r="B36" s="12">
        <v>30</v>
      </c>
      <c r="C36" s="7">
        <v>100</v>
      </c>
      <c r="D36" s="7">
        <v>0</v>
      </c>
      <c r="E36" s="7">
        <v>0</v>
      </c>
      <c r="F36" s="7"/>
      <c r="G36" s="7">
        <f>CONVERT(A36,"um","mm")</f>
        <v>0.59</v>
      </c>
      <c r="H36" s="7">
        <f t="shared" si="1"/>
        <v>0.7612131404128836</v>
      </c>
      <c r="I36" s="7">
        <v>0</v>
      </c>
      <c r="J36" s="7"/>
      <c r="K36" s="8"/>
    </row>
    <row r="37" spans="1:11" ht="8.25">
      <c r="A37" s="11">
        <v>710</v>
      </c>
      <c r="B37" s="12">
        <v>25</v>
      </c>
      <c r="C37" s="7">
        <v>100</v>
      </c>
      <c r="D37" s="7">
        <v>0</v>
      </c>
      <c r="E37" s="7">
        <v>0</v>
      </c>
      <c r="F37" s="7"/>
      <c r="G37" s="7">
        <f>CONVERT(A37,"um","mm")</f>
        <v>0.71</v>
      </c>
      <c r="H37" s="7">
        <f t="shared" si="1"/>
        <v>0.49410907027004275</v>
      </c>
      <c r="I37" s="7">
        <v>0</v>
      </c>
      <c r="J37" s="7"/>
      <c r="K37" s="8"/>
    </row>
    <row r="38" spans="1:11" ht="8.25">
      <c r="A38" s="11">
        <v>840</v>
      </c>
      <c r="B38" s="12">
        <v>20</v>
      </c>
      <c r="C38" s="7">
        <v>100</v>
      </c>
      <c r="D38" s="7">
        <v>0</v>
      </c>
      <c r="E38" s="7">
        <v>0</v>
      </c>
      <c r="F38" s="7"/>
      <c r="G38" s="7">
        <f>CONVERT(A38,"um","mm")</f>
        <v>0.84</v>
      </c>
      <c r="H38" s="7">
        <f t="shared" si="1"/>
        <v>0.2515387669959645</v>
      </c>
      <c r="I38" s="7">
        <v>0</v>
      </c>
      <c r="J38" s="7"/>
      <c r="K38" s="8"/>
    </row>
    <row r="39" spans="1:11" ht="8.25">
      <c r="A39" s="11">
        <v>1000</v>
      </c>
      <c r="B39" s="12">
        <v>18</v>
      </c>
      <c r="C39" s="7">
        <v>100</v>
      </c>
      <c r="D39" s="7">
        <v>0</v>
      </c>
      <c r="E39" s="7">
        <v>0</v>
      </c>
      <c r="F39" s="7"/>
      <c r="G39" s="7">
        <f>CONVERT(A39,"um","mm")</f>
        <v>1</v>
      </c>
      <c r="H39" s="7">
        <f t="shared" si="1"/>
        <v>0</v>
      </c>
      <c r="I39" s="7">
        <v>0</v>
      </c>
      <c r="J39" s="7"/>
      <c r="K39" s="8"/>
    </row>
    <row r="40" spans="1:11" ht="8.25">
      <c r="A40" s="11">
        <v>1190</v>
      </c>
      <c r="B40" s="12">
        <v>16</v>
      </c>
      <c r="C40" s="7">
        <v>100</v>
      </c>
      <c r="D40" s="7">
        <v>0</v>
      </c>
      <c r="E40" s="7">
        <v>0</v>
      </c>
      <c r="F40" s="7"/>
      <c r="G40" s="7">
        <f>CONVERT(A40,"um","mm")</f>
        <v>1.19</v>
      </c>
      <c r="H40" s="7">
        <f t="shared" si="1"/>
        <v>-0.2509615735332188</v>
      </c>
      <c r="I40" s="7">
        <v>0</v>
      </c>
      <c r="J40" s="7"/>
      <c r="K40" s="8"/>
    </row>
    <row r="41" spans="1:11" ht="8.25">
      <c r="A41" s="11">
        <v>1410</v>
      </c>
      <c r="B41" s="12">
        <v>14</v>
      </c>
      <c r="C41" s="7">
        <v>100</v>
      </c>
      <c r="D41" s="7">
        <v>0</v>
      </c>
      <c r="E41" s="7">
        <v>0</v>
      </c>
      <c r="F41" s="7"/>
      <c r="G41" s="7">
        <f>CONVERT(A41,"um","mm")</f>
        <v>1.41</v>
      </c>
      <c r="H41" s="7">
        <f t="shared" si="1"/>
        <v>-0.4956951626240688</v>
      </c>
      <c r="I41" s="7">
        <v>0</v>
      </c>
      <c r="J41" s="7"/>
      <c r="K41" s="8"/>
    </row>
    <row r="42" spans="1:11" ht="8.25">
      <c r="A42" s="11">
        <v>1680</v>
      </c>
      <c r="B42" s="12">
        <v>12</v>
      </c>
      <c r="C42" s="7">
        <v>100</v>
      </c>
      <c r="D42" s="7">
        <v>0</v>
      </c>
      <c r="E42" s="7">
        <v>0</v>
      </c>
      <c r="F42" s="7"/>
      <c r="G42" s="7">
        <f>CONVERT(A42,"um","mm")</f>
        <v>1.68</v>
      </c>
      <c r="H42" s="7">
        <f t="shared" si="1"/>
        <v>-0.7484612330040356</v>
      </c>
      <c r="I42" s="7">
        <v>0</v>
      </c>
      <c r="J42" s="7"/>
      <c r="K42" s="8"/>
    </row>
    <row r="43" spans="1:11" ht="8.25">
      <c r="A43" s="11">
        <v>2000</v>
      </c>
      <c r="B43" s="12">
        <v>10</v>
      </c>
      <c r="C43" s="7">
        <v>100</v>
      </c>
      <c r="D43" s="7">
        <v>0</v>
      </c>
      <c r="E43" s="7">
        <v>0</v>
      </c>
      <c r="F43" s="7"/>
      <c r="G43" s="7">
        <f>CONVERT(A43,"um","mm")</f>
        <v>2</v>
      </c>
      <c r="H43" s="7">
        <f t="shared" si="1"/>
        <v>-1</v>
      </c>
      <c r="I43" s="7">
        <v>0</v>
      </c>
      <c r="J43" s="7"/>
      <c r="K43" s="8"/>
    </row>
    <row r="44" spans="1:11" ht="9" thickBot="1">
      <c r="A44" s="13"/>
      <c r="B44" s="14"/>
      <c r="C44" s="9">
        <v>100</v>
      </c>
      <c r="D44" s="9">
        <v>0</v>
      </c>
      <c r="E44" s="9"/>
      <c r="F44" s="9"/>
      <c r="G44" s="9">
        <f>CONVERT(A44,"um","mm")</f>
        <v>0</v>
      </c>
      <c r="H44" s="9" t="e">
        <f t="shared" si="1"/>
        <v>#NUM!</v>
      </c>
      <c r="I44" s="9"/>
      <c r="J44" s="9"/>
      <c r="K44" s="10"/>
    </row>
    <row r="45" ht="9" thickTop="1"/>
  </sheetData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J1">
      <selection activeCell="O25" sqref="O25:Q25"/>
    </sheetView>
  </sheetViews>
  <sheetFormatPr defaultColWidth="9.140625" defaultRowHeight="12.75"/>
  <cols>
    <col min="1" max="1" width="8.00390625" style="2" bestFit="1" customWidth="1"/>
    <col min="2" max="2" width="9.8515625" style="2" bestFit="1" customWidth="1"/>
    <col min="3" max="4" width="9.28125" style="2" bestFit="1" customWidth="1"/>
    <col min="5" max="5" width="10.57421875" style="2" bestFit="1" customWidth="1"/>
    <col min="6" max="6" width="0.85546875" style="2" customWidth="1"/>
    <col min="7" max="8" width="5.00390625" style="2" bestFit="1" customWidth="1"/>
    <col min="9" max="9" width="5.28125" style="2" bestFit="1" customWidth="1"/>
    <col min="10" max="10" width="4.57421875" style="2" bestFit="1" customWidth="1"/>
    <col min="11" max="11" width="6.28125" style="2" bestFit="1" customWidth="1"/>
    <col min="12" max="14" width="0.85546875" style="2" customWidth="1"/>
    <col min="15" max="15" width="11.57421875" style="2" bestFit="1" customWidth="1"/>
    <col min="16" max="16" width="6.28125" style="2" bestFit="1" customWidth="1"/>
    <col min="17" max="17" width="5.00390625" style="2" bestFit="1" customWidth="1"/>
    <col min="18" max="18" width="4.8515625" style="2" bestFit="1" customWidth="1"/>
    <col min="19" max="19" width="0.85546875" style="2" customWidth="1"/>
    <col min="20" max="20" width="4.8515625" style="2" bestFit="1" customWidth="1"/>
    <col min="21" max="21" width="5.57421875" style="2" bestFit="1" customWidth="1"/>
    <col min="22" max="22" width="5.00390625" style="2" bestFit="1" customWidth="1"/>
    <col min="23" max="23" width="4.8515625" style="2" bestFit="1" customWidth="1"/>
    <col min="24" max="25" width="4.7109375" style="2" bestFit="1" customWidth="1"/>
    <col min="26" max="26" width="4.57421875" style="2" bestFit="1" customWidth="1"/>
    <col min="27" max="28" width="4.8515625" style="2" bestFit="1" customWidth="1"/>
    <col min="29" max="29" width="4.7109375" style="2" bestFit="1" customWidth="1"/>
    <col min="30" max="30" width="7.00390625" style="2" bestFit="1" customWidth="1"/>
    <col min="31" max="31" width="11.140625" style="2" bestFit="1" customWidth="1"/>
    <col min="32" max="16384" width="9.140625" style="2" customWidth="1"/>
  </cols>
  <sheetData>
    <row r="1" spans="1:2" ht="8.25">
      <c r="A1" s="2" t="s">
        <v>0</v>
      </c>
      <c r="B1" s="2">
        <v>37362.55902777778</v>
      </c>
    </row>
    <row r="2" spans="1:5" ht="8.25">
      <c r="A2" s="2" t="s">
        <v>1</v>
      </c>
      <c r="B2" s="2" t="s">
        <v>68</v>
      </c>
      <c r="C2" s="2" t="s">
        <v>36</v>
      </c>
      <c r="D2" s="2" t="s">
        <v>37</v>
      </c>
      <c r="E2" s="2" t="s">
        <v>38</v>
      </c>
    </row>
    <row r="3" spans="1:6" ht="8.25">
      <c r="A3" s="2" t="s">
        <v>3</v>
      </c>
      <c r="B3" s="2" t="s">
        <v>69</v>
      </c>
      <c r="C3" s="2">
        <f>AVERAGE(E3:F3)</f>
        <v>6.375</v>
      </c>
      <c r="D3" s="2">
        <f>CONVERT(C3,"ft","m")</f>
        <v>1.9431</v>
      </c>
      <c r="E3" s="2">
        <f>CONVERT(VALUE(LEFT(B4,3)),"in","ft")</f>
        <v>6.25</v>
      </c>
      <c r="F3" s="2">
        <f>CONVERT(VALUE(RIGHT(B4,3)),"in","ft")</f>
        <v>6.5</v>
      </c>
    </row>
    <row r="4" spans="1:2" ht="8.25">
      <c r="A4" s="2" t="s">
        <v>5</v>
      </c>
      <c r="B4" s="2" t="s">
        <v>70</v>
      </c>
    </row>
    <row r="5" ht="8.25">
      <c r="A5" s="2" t="s">
        <v>7</v>
      </c>
    </row>
    <row r="6" ht="9" thickBot="1"/>
    <row r="7" spans="1:21" ht="9" thickTop="1">
      <c r="A7" s="3" t="s">
        <v>18</v>
      </c>
      <c r="B7" s="4" t="s">
        <v>26</v>
      </c>
      <c r="C7" s="4" t="s">
        <v>20</v>
      </c>
      <c r="D7" s="4" t="s">
        <v>21</v>
      </c>
      <c r="E7" s="4" t="s">
        <v>22</v>
      </c>
      <c r="F7" s="4"/>
      <c r="G7" s="4"/>
      <c r="H7" s="4"/>
      <c r="I7" s="4"/>
      <c r="J7" s="4"/>
      <c r="K7" s="5"/>
      <c r="T7" s="2" t="s">
        <v>24</v>
      </c>
      <c r="U7" s="2" t="s">
        <v>33</v>
      </c>
    </row>
    <row r="8" spans="1:23" ht="8.25">
      <c r="A8" s="6" t="s">
        <v>23</v>
      </c>
      <c r="B8" s="7"/>
      <c r="C8" s="7" t="s">
        <v>24</v>
      </c>
      <c r="D8" s="7" t="s">
        <v>24</v>
      </c>
      <c r="E8" s="7" t="s">
        <v>24</v>
      </c>
      <c r="F8" s="7"/>
      <c r="G8" s="7"/>
      <c r="H8" s="7"/>
      <c r="I8" s="7"/>
      <c r="J8" s="7"/>
      <c r="K8" s="8"/>
      <c r="Q8" s="2" t="s">
        <v>27</v>
      </c>
      <c r="R8" s="2" t="s">
        <v>28</v>
      </c>
      <c r="T8" s="2" t="s">
        <v>25</v>
      </c>
      <c r="U8" s="2" t="s">
        <v>34</v>
      </c>
      <c r="V8" s="2" t="s">
        <v>27</v>
      </c>
      <c r="W8" s="2" t="s">
        <v>28</v>
      </c>
    </row>
    <row r="9" spans="1:21" ht="8.25">
      <c r="A9" s="6"/>
      <c r="B9" s="7"/>
      <c r="C9" s="7" t="s">
        <v>25</v>
      </c>
      <c r="D9" s="7" t="s">
        <v>29</v>
      </c>
      <c r="E9" s="7" t="s">
        <v>25</v>
      </c>
      <c r="F9" s="7"/>
      <c r="G9" s="7" t="s">
        <v>27</v>
      </c>
      <c r="H9" s="7" t="s">
        <v>28</v>
      </c>
      <c r="I9" s="7" t="s">
        <v>39</v>
      </c>
      <c r="J9" s="7" t="s">
        <v>40</v>
      </c>
      <c r="K9" s="8" t="s">
        <v>41</v>
      </c>
      <c r="O9" s="2" t="s">
        <v>8</v>
      </c>
      <c r="P9" s="2">
        <v>0.375</v>
      </c>
      <c r="Q9" s="2">
        <f>CONVERT(P9,"um","mm")</f>
        <v>0.000375</v>
      </c>
      <c r="R9" s="2">
        <f>-LOG(Q9/1,2)</f>
        <v>11.380821783940931</v>
      </c>
      <c r="U9" s="2" t="s">
        <v>35</v>
      </c>
    </row>
    <row r="10" spans="1:23" ht="8.25">
      <c r="A10" s="11">
        <v>0</v>
      </c>
      <c r="B10" s="12">
        <v>1400</v>
      </c>
      <c r="C10" s="7">
        <v>0</v>
      </c>
      <c r="D10" s="7">
        <v>100</v>
      </c>
      <c r="E10" s="7">
        <v>0</v>
      </c>
      <c r="F10" s="7"/>
      <c r="G10" s="7">
        <f>CONVERT(A10,"um","mm")</f>
        <v>0</v>
      </c>
      <c r="H10" s="7" t="e">
        <f>-LOG(G10,2)</f>
        <v>#NUM!</v>
      </c>
      <c r="I10" s="7">
        <v>100</v>
      </c>
      <c r="J10" s="7"/>
      <c r="K10" s="8"/>
      <c r="O10" s="2" t="s">
        <v>9</v>
      </c>
      <c r="P10" s="2">
        <v>2000</v>
      </c>
      <c r="Q10" s="2">
        <f>CONVERT(P10,"um","mm")</f>
        <v>2</v>
      </c>
      <c r="R10" s="2">
        <f aca="true" t="shared" si="0" ref="R10:R16">-LOG(Q10/1,2)</f>
        <v>-1</v>
      </c>
      <c r="T10" s="2">
        <v>5</v>
      </c>
      <c r="U10" s="2">
        <v>1.169</v>
      </c>
      <c r="V10" s="2">
        <f>CONVERT(U10,"um","mm")</f>
        <v>0.001169</v>
      </c>
      <c r="W10" s="2">
        <f>-LOG(V10/1,2)</f>
        <v>9.740509354792518</v>
      </c>
    </row>
    <row r="11" spans="1:23" ht="8.25">
      <c r="A11" s="11">
        <v>0.12</v>
      </c>
      <c r="B11" s="12">
        <v>1300</v>
      </c>
      <c r="C11" s="7">
        <v>0</v>
      </c>
      <c r="D11" s="7">
        <v>100</v>
      </c>
      <c r="E11" s="7">
        <v>0</v>
      </c>
      <c r="F11" s="7"/>
      <c r="G11" s="7">
        <f>CONVERT(A11,"um","mm")</f>
        <v>0.00012</v>
      </c>
      <c r="H11" s="7">
        <f aca="true" t="shared" si="1" ref="H11:H44">-LOG(G11,2)</f>
        <v>13.024677973715656</v>
      </c>
      <c r="I11" s="7">
        <v>100</v>
      </c>
      <c r="J11" s="7">
        <v>13</v>
      </c>
      <c r="K11" s="8">
        <v>0</v>
      </c>
      <c r="O11" s="2" t="s">
        <v>10</v>
      </c>
      <c r="P11" s="2">
        <v>100</v>
      </c>
      <c r="Q11" s="2">
        <f>CONVERT(P11,"um","mm")</f>
        <v>0.1</v>
      </c>
      <c r="R11" s="2">
        <f t="shared" si="0"/>
        <v>3.321928094887362</v>
      </c>
      <c r="T11" s="2">
        <v>10</v>
      </c>
      <c r="U11" s="2">
        <v>2.141</v>
      </c>
      <c r="V11" s="2">
        <f>CONVERT(U11,"um","mm")</f>
        <v>0.002141</v>
      </c>
      <c r="W11" s="2">
        <f aca="true" t="shared" si="2" ref="W11:W18">-LOG(V11/1,2)</f>
        <v>8.867499488938664</v>
      </c>
    </row>
    <row r="12" spans="1:23" ht="8.25">
      <c r="A12" s="11">
        <v>0.24</v>
      </c>
      <c r="B12" s="12">
        <v>1200</v>
      </c>
      <c r="C12" s="7">
        <v>0</v>
      </c>
      <c r="D12" s="7">
        <v>100</v>
      </c>
      <c r="E12" s="7">
        <v>0.37</v>
      </c>
      <c r="F12" s="7"/>
      <c r="G12" s="7">
        <f>CONVERT(A12,"um","mm")</f>
        <v>0.00024</v>
      </c>
      <c r="H12" s="7">
        <f t="shared" si="1"/>
        <v>12.024677973715656</v>
      </c>
      <c r="I12" s="7">
        <v>100</v>
      </c>
      <c r="J12" s="7">
        <v>12</v>
      </c>
      <c r="K12" s="8">
        <v>0.37</v>
      </c>
      <c r="O12" s="2" t="s">
        <v>11</v>
      </c>
      <c r="P12" s="2">
        <v>45.17</v>
      </c>
      <c r="Q12" s="2">
        <f>CONVERT(P12,"um","mm")</f>
        <v>0.04517</v>
      </c>
      <c r="R12" s="2">
        <f t="shared" si="0"/>
        <v>4.468491275999296</v>
      </c>
      <c r="T12" s="2">
        <v>16</v>
      </c>
      <c r="U12" s="2">
        <v>3.819</v>
      </c>
      <c r="V12" s="2">
        <f>CONVERT(U12,"um","mm")</f>
        <v>0.003819</v>
      </c>
      <c r="W12" s="2">
        <f t="shared" si="2"/>
        <v>8.03258936470166</v>
      </c>
    </row>
    <row r="13" spans="1:23" ht="8.25">
      <c r="A13" s="11">
        <v>0.49</v>
      </c>
      <c r="B13" s="12">
        <v>1100</v>
      </c>
      <c r="C13" s="7">
        <v>0.37</v>
      </c>
      <c r="D13" s="7">
        <v>99.6</v>
      </c>
      <c r="E13" s="7">
        <v>3.38</v>
      </c>
      <c r="F13" s="7"/>
      <c r="G13" s="7">
        <f>CONVERT(A13,"um","mm")</f>
        <v>0.00049</v>
      </c>
      <c r="H13" s="7">
        <f t="shared" si="1"/>
        <v>10.994930630321603</v>
      </c>
      <c r="I13" s="7">
        <v>99.6</v>
      </c>
      <c r="J13" s="7">
        <v>11</v>
      </c>
      <c r="K13" s="8">
        <v>3.38</v>
      </c>
      <c r="O13" s="2" t="s">
        <v>12</v>
      </c>
      <c r="P13" s="2">
        <v>35.16</v>
      </c>
      <c r="Q13" s="2">
        <f>CONVERT(P13,"um","mm")</f>
        <v>0.03516</v>
      </c>
      <c r="R13" s="2">
        <f t="shared" si="0"/>
        <v>4.829921119293409</v>
      </c>
      <c r="T13" s="2">
        <v>25</v>
      </c>
      <c r="U13" s="2">
        <v>8.255</v>
      </c>
      <c r="V13" s="2">
        <f>CONVERT(U13,"um","mm")</f>
        <v>0.008255000000000002</v>
      </c>
      <c r="W13" s="2">
        <f t="shared" si="2"/>
        <v>6.920516069523554</v>
      </c>
    </row>
    <row r="14" spans="1:23" ht="8.25">
      <c r="A14" s="11">
        <v>0.98</v>
      </c>
      <c r="B14" s="12">
        <v>1000</v>
      </c>
      <c r="C14" s="7">
        <v>3.75</v>
      </c>
      <c r="D14" s="7">
        <v>96.2</v>
      </c>
      <c r="E14" s="7">
        <v>5.4</v>
      </c>
      <c r="F14" s="7"/>
      <c r="G14" s="7">
        <f>CONVERT(A14,"um","mm")</f>
        <v>0.00098</v>
      </c>
      <c r="H14" s="7">
        <f t="shared" si="1"/>
        <v>9.994930630321603</v>
      </c>
      <c r="I14" s="7">
        <v>96.2</v>
      </c>
      <c r="J14" s="7">
        <v>10</v>
      </c>
      <c r="K14" s="8">
        <v>5.4</v>
      </c>
      <c r="O14" s="2" t="s">
        <v>30</v>
      </c>
      <c r="P14" s="2">
        <v>6.315</v>
      </c>
      <c r="Q14" s="2">
        <f>CONVERT(P14,"um","mm")</f>
        <v>0.006315</v>
      </c>
      <c r="R14" s="2">
        <f t="shared" si="0"/>
        <v>7.30700155064926</v>
      </c>
      <c r="T14" s="2">
        <v>50</v>
      </c>
      <c r="U14" s="2">
        <v>35.16</v>
      </c>
      <c r="V14" s="2">
        <f>CONVERT(U14,"um","mm")</f>
        <v>0.03516</v>
      </c>
      <c r="W14" s="2">
        <f t="shared" si="2"/>
        <v>4.829921119293409</v>
      </c>
    </row>
    <row r="15" spans="1:23" ht="8.25">
      <c r="A15" s="11">
        <v>1.95</v>
      </c>
      <c r="B15" s="12">
        <v>900</v>
      </c>
      <c r="C15" s="7">
        <v>9.15</v>
      </c>
      <c r="D15" s="7">
        <v>90.8</v>
      </c>
      <c r="E15" s="7">
        <v>7.09</v>
      </c>
      <c r="F15" s="7"/>
      <c r="G15" s="7">
        <f>CONVERT(A15,"um","mm")</f>
        <v>0.00195</v>
      </c>
      <c r="H15" s="7">
        <f t="shared" si="1"/>
        <v>9.002310160687202</v>
      </c>
      <c r="I15" s="7">
        <v>90.8</v>
      </c>
      <c r="J15" s="7">
        <v>9</v>
      </c>
      <c r="K15" s="8">
        <v>7.09</v>
      </c>
      <c r="O15" s="2" t="s">
        <v>13</v>
      </c>
      <c r="P15" s="2">
        <v>1.285</v>
      </c>
      <c r="Q15" s="2">
        <f>CONVERT(P15,"um","mm")</f>
        <v>0.001285</v>
      </c>
      <c r="R15" s="2">
        <f t="shared" si="0"/>
        <v>9.604015925242933</v>
      </c>
      <c r="T15" s="2">
        <v>75</v>
      </c>
      <c r="U15" s="2">
        <v>57.25</v>
      </c>
      <c r="V15" s="2">
        <f>CONVERT(U15,"um","mm")</f>
        <v>0.05725</v>
      </c>
      <c r="W15" s="2">
        <f t="shared" si="2"/>
        <v>4.126580496565143</v>
      </c>
    </row>
    <row r="16" spans="1:23" ht="8.25">
      <c r="A16" s="11">
        <v>3.9</v>
      </c>
      <c r="B16" s="12">
        <v>800</v>
      </c>
      <c r="C16" s="7">
        <v>16.2</v>
      </c>
      <c r="D16" s="7">
        <v>83.8</v>
      </c>
      <c r="E16" s="7">
        <v>8.12</v>
      </c>
      <c r="F16" s="7"/>
      <c r="G16" s="7">
        <f>CONVERT(A16,"um","mm")</f>
        <v>0.0039</v>
      </c>
      <c r="H16" s="7">
        <f t="shared" si="1"/>
        <v>8.002310160687202</v>
      </c>
      <c r="I16" s="7">
        <v>83.8</v>
      </c>
      <c r="J16" s="7">
        <v>8</v>
      </c>
      <c r="K16" s="8">
        <v>8.12</v>
      </c>
      <c r="O16" s="2" t="s">
        <v>14</v>
      </c>
      <c r="P16" s="2">
        <v>45.75</v>
      </c>
      <c r="Q16" s="2">
        <f>CONVERT(P16,"um","mm")</f>
        <v>0.04575</v>
      </c>
      <c r="R16" s="2">
        <f t="shared" si="0"/>
        <v>4.450084446378045</v>
      </c>
      <c r="T16" s="2">
        <v>84</v>
      </c>
      <c r="U16" s="2">
        <v>73.05</v>
      </c>
      <c r="V16" s="2">
        <f>CONVERT(U16,"um","mm")</f>
        <v>0.07305</v>
      </c>
      <c r="W16" s="2">
        <f t="shared" si="2"/>
        <v>3.774971916745951</v>
      </c>
    </row>
    <row r="17" spans="1:23" ht="8.25">
      <c r="A17" s="11">
        <v>7.8</v>
      </c>
      <c r="B17" s="12">
        <v>700</v>
      </c>
      <c r="C17" s="7">
        <v>24.4</v>
      </c>
      <c r="D17" s="7">
        <v>75.6</v>
      </c>
      <c r="E17" s="7">
        <v>7.34</v>
      </c>
      <c r="F17" s="7"/>
      <c r="G17" s="7">
        <f>CONVERT(A17,"um","mm")</f>
        <v>0.0078</v>
      </c>
      <c r="H17" s="7">
        <f t="shared" si="1"/>
        <v>7.002310160687201</v>
      </c>
      <c r="I17" s="7">
        <v>75.6</v>
      </c>
      <c r="J17" s="7">
        <v>7</v>
      </c>
      <c r="K17" s="8">
        <v>7.34</v>
      </c>
      <c r="O17" s="2" t="s">
        <v>15</v>
      </c>
      <c r="P17" s="2">
        <v>53.39</v>
      </c>
      <c r="T17" s="2">
        <v>90</v>
      </c>
      <c r="U17" s="2">
        <v>96.52</v>
      </c>
      <c r="V17" s="2">
        <f>CONVERT(U17,"um","mm")</f>
        <v>0.09652</v>
      </c>
      <c r="W17" s="2">
        <f t="shared" si="2"/>
        <v>3.37302827422106</v>
      </c>
    </row>
    <row r="18" spans="1:23" ht="8.25">
      <c r="A18" s="11">
        <v>15.6</v>
      </c>
      <c r="B18" s="12">
        <v>600</v>
      </c>
      <c r="C18" s="7">
        <v>31.7</v>
      </c>
      <c r="D18" s="7">
        <v>68.3</v>
      </c>
      <c r="E18" s="7">
        <v>13.4</v>
      </c>
      <c r="F18" s="7"/>
      <c r="G18" s="7">
        <f>CONVERT(A18,"um","mm")</f>
        <v>0.0156</v>
      </c>
      <c r="H18" s="7">
        <f t="shared" si="1"/>
        <v>6.002310160687201</v>
      </c>
      <c r="I18" s="7">
        <v>68.3</v>
      </c>
      <c r="J18" s="7">
        <v>6</v>
      </c>
      <c r="K18" s="8">
        <v>13.4</v>
      </c>
      <c r="O18" s="2" t="s">
        <v>16</v>
      </c>
      <c r="P18" s="2">
        <v>2850</v>
      </c>
      <c r="T18" s="2">
        <v>95</v>
      </c>
      <c r="U18" s="2">
        <v>140.3</v>
      </c>
      <c r="V18" s="2">
        <f>CONVERT(U18,"um","mm")</f>
        <v>0.1403</v>
      </c>
      <c r="W18" s="2">
        <f t="shared" si="2"/>
        <v>2.8334130859295503</v>
      </c>
    </row>
    <row r="19" spans="1:16" ht="8.25">
      <c r="A19" s="11">
        <v>31.2</v>
      </c>
      <c r="B19" s="12">
        <v>500</v>
      </c>
      <c r="C19" s="7">
        <v>45.1</v>
      </c>
      <c r="D19" s="7">
        <v>54.9</v>
      </c>
      <c r="E19" s="7">
        <v>7.56</v>
      </c>
      <c r="F19" s="7"/>
      <c r="G19" s="7">
        <f>CONVERT(A19,"um","mm")</f>
        <v>0.0312</v>
      </c>
      <c r="H19" s="7">
        <f t="shared" si="1"/>
        <v>5.002310160687201</v>
      </c>
      <c r="I19" s="7">
        <v>54.9</v>
      </c>
      <c r="J19" s="7">
        <v>5</v>
      </c>
      <c r="K19" s="8">
        <f>SUM(E19+E20+E21+E22)</f>
        <v>33.64</v>
      </c>
      <c r="O19" s="2" t="s">
        <v>17</v>
      </c>
      <c r="P19" s="2">
        <v>118.2</v>
      </c>
    </row>
    <row r="20" spans="1:31" ht="8.25">
      <c r="A20" s="11">
        <v>37.2</v>
      </c>
      <c r="B20" s="12">
        <v>400</v>
      </c>
      <c r="C20" s="7">
        <v>52.6</v>
      </c>
      <c r="D20" s="7">
        <v>47.4</v>
      </c>
      <c r="E20" s="7">
        <v>9.01</v>
      </c>
      <c r="F20" s="7"/>
      <c r="G20" s="7">
        <f>CONVERT(A20,"um","mm")</f>
        <v>0.0372</v>
      </c>
      <c r="H20" s="7">
        <f t="shared" si="1"/>
        <v>4.748553568441418</v>
      </c>
      <c r="I20" s="7">
        <v>47.4</v>
      </c>
      <c r="J20" s="7">
        <v>4</v>
      </c>
      <c r="K20" s="8">
        <f>SUM(E23+E24+E25+E26)</f>
        <v>14.93</v>
      </c>
      <c r="O20" s="2" t="s">
        <v>31</v>
      </c>
      <c r="P20" s="2">
        <v>3.466</v>
      </c>
      <c r="U20" s="2">
        <v>5</v>
      </c>
      <c r="V20" s="2">
        <v>10</v>
      </c>
      <c r="W20" s="2">
        <v>16</v>
      </c>
      <c r="X20" s="2">
        <v>25</v>
      </c>
      <c r="Y20" s="2">
        <v>50</v>
      </c>
      <c r="Z20" s="2">
        <v>75</v>
      </c>
      <c r="AA20" s="2">
        <v>84</v>
      </c>
      <c r="AB20" s="2">
        <v>90</v>
      </c>
      <c r="AC20" s="2">
        <v>95</v>
      </c>
      <c r="AD20" s="2" t="s">
        <v>45</v>
      </c>
      <c r="AE20" s="2" t="s">
        <v>46</v>
      </c>
    </row>
    <row r="21" spans="1:30" ht="8.25">
      <c r="A21" s="11">
        <v>44.2</v>
      </c>
      <c r="B21" s="12">
        <v>325</v>
      </c>
      <c r="C21" s="7">
        <v>61.7</v>
      </c>
      <c r="D21" s="7">
        <v>38.3</v>
      </c>
      <c r="E21" s="7">
        <v>9.29</v>
      </c>
      <c r="F21" s="7"/>
      <c r="G21" s="7">
        <f>CONVERT(A21,"um","mm")</f>
        <v>0.0442</v>
      </c>
      <c r="H21" s="7">
        <f t="shared" si="1"/>
        <v>4.499809820158018</v>
      </c>
      <c r="I21" s="7">
        <v>38.3</v>
      </c>
      <c r="J21" s="7">
        <v>3</v>
      </c>
      <c r="K21" s="8">
        <f>SUM(E27+E28+E29+E30)</f>
        <v>5.25</v>
      </c>
      <c r="O21" s="2" t="s">
        <v>32</v>
      </c>
      <c r="P21" s="2">
        <v>19.64</v>
      </c>
      <c r="U21" s="2">
        <v>0.001169</v>
      </c>
      <c r="V21" s="2">
        <v>0.002141</v>
      </c>
      <c r="W21" s="2">
        <v>0.003819</v>
      </c>
      <c r="X21" s="2">
        <v>0.008255000000000002</v>
      </c>
      <c r="Y21" s="2">
        <v>0.03516</v>
      </c>
      <c r="Z21" s="2">
        <v>0.05725</v>
      </c>
      <c r="AA21" s="2">
        <v>0.07305</v>
      </c>
      <c r="AB21" s="2">
        <v>0.09652</v>
      </c>
      <c r="AC21" s="2">
        <v>0.1403</v>
      </c>
      <c r="AD21" s="2">
        <f>((W21+AA21)/2)</f>
        <v>0.0384345</v>
      </c>
    </row>
    <row r="22" spans="1:31" ht="8.25">
      <c r="A22" s="11">
        <v>52.6</v>
      </c>
      <c r="B22" s="12">
        <v>270</v>
      </c>
      <c r="C22" s="7">
        <v>71</v>
      </c>
      <c r="D22" s="7">
        <v>29</v>
      </c>
      <c r="E22" s="7">
        <v>7.78</v>
      </c>
      <c r="F22" s="7"/>
      <c r="G22" s="7">
        <f>CONVERT(A22,"um","mm")</f>
        <v>0.0526</v>
      </c>
      <c r="H22" s="7">
        <f t="shared" si="1"/>
        <v>4.2487933902571475</v>
      </c>
      <c r="I22" s="7">
        <v>29</v>
      </c>
      <c r="J22" s="7">
        <v>2</v>
      </c>
      <c r="K22" s="8">
        <f>SUM(E31+E32+E33+E34)</f>
        <v>0.99</v>
      </c>
      <c r="U22" s="2">
        <v>9.740509354792518</v>
      </c>
      <c r="V22" s="2">
        <v>8.867499488938664</v>
      </c>
      <c r="W22" s="2">
        <v>8.03258936470166</v>
      </c>
      <c r="X22" s="2">
        <v>6.920516069523554</v>
      </c>
      <c r="Y22" s="2">
        <v>4.829921119293409</v>
      </c>
      <c r="Z22" s="2">
        <v>4.126580496565143</v>
      </c>
      <c r="AA22" s="2">
        <v>3.774971916745951</v>
      </c>
      <c r="AB22" s="2">
        <v>3.37302827422106</v>
      </c>
      <c r="AC22" s="2">
        <v>2.8334130859295503</v>
      </c>
      <c r="AD22" s="2">
        <f>((W22+AA22)/2)</f>
        <v>5.903780640723806</v>
      </c>
      <c r="AE22" s="2">
        <f>((X22-AB22)/2)</f>
        <v>1.773743897651247</v>
      </c>
    </row>
    <row r="23" spans="1:11" ht="8.25">
      <c r="A23" s="11">
        <v>62.5</v>
      </c>
      <c r="B23" s="12">
        <v>230</v>
      </c>
      <c r="C23" s="7">
        <v>78.7</v>
      </c>
      <c r="D23" s="7">
        <v>21.3</v>
      </c>
      <c r="E23" s="7">
        <v>5.64</v>
      </c>
      <c r="F23" s="7"/>
      <c r="G23" s="7">
        <f>CONVERT(A23,"um","mm")</f>
        <v>0.0625</v>
      </c>
      <c r="H23" s="7">
        <f t="shared" si="1"/>
        <v>4</v>
      </c>
      <c r="I23" s="7">
        <v>21.3</v>
      </c>
      <c r="J23" s="7">
        <v>1</v>
      </c>
      <c r="K23" s="8">
        <f>SUM(E35+E36+E37+E38)</f>
        <v>0.09229</v>
      </c>
    </row>
    <row r="24" spans="1:17" ht="8.25">
      <c r="A24" s="11">
        <v>74</v>
      </c>
      <c r="B24" s="12">
        <v>200</v>
      </c>
      <c r="C24" s="7">
        <v>84.4</v>
      </c>
      <c r="D24" s="7">
        <v>15.6</v>
      </c>
      <c r="E24" s="7">
        <v>4</v>
      </c>
      <c r="F24" s="7"/>
      <c r="G24" s="7">
        <f>CONVERT(A24,"um","mm")</f>
        <v>0.074</v>
      </c>
      <c r="H24" s="7">
        <f t="shared" si="1"/>
        <v>3.7563309190331378</v>
      </c>
      <c r="I24" s="7">
        <v>15.6</v>
      </c>
      <c r="J24" s="7">
        <v>0</v>
      </c>
      <c r="K24" s="8">
        <f>SUM(E39+E40+E41+E42)</f>
        <v>0</v>
      </c>
      <c r="O24" s="2" t="s">
        <v>42</v>
      </c>
      <c r="P24" s="2" t="s">
        <v>43</v>
      </c>
      <c r="Q24" s="2" t="s">
        <v>44</v>
      </c>
    </row>
    <row r="25" spans="1:17" ht="8.25">
      <c r="A25" s="11">
        <v>88</v>
      </c>
      <c r="B25" s="12">
        <v>170</v>
      </c>
      <c r="C25" s="7">
        <v>88.4</v>
      </c>
      <c r="D25" s="7">
        <v>11.6</v>
      </c>
      <c r="E25" s="7">
        <v>2.93</v>
      </c>
      <c r="F25" s="7"/>
      <c r="G25" s="7">
        <f>CONVERT(A25,"um","mm")</f>
        <v>0.088</v>
      </c>
      <c r="H25" s="7">
        <f t="shared" si="1"/>
        <v>3.50635266602479</v>
      </c>
      <c r="I25" s="7">
        <v>11.6</v>
      </c>
      <c r="J25" s="7">
        <v>-1</v>
      </c>
      <c r="K25" s="8">
        <f>SUM(E43+E44)</f>
        <v>0</v>
      </c>
      <c r="O25" s="2">
        <f>SUM(K25+K24+K23+K22+K21+K20)</f>
        <v>21.26229</v>
      </c>
      <c r="P25" s="2">
        <f>SUM(K19+K18+K17+K16)</f>
        <v>62.49999999999999</v>
      </c>
      <c r="Q25" s="2">
        <f>SUM(K15+K14+K13+K12+K11+K10)</f>
        <v>16.240000000000002</v>
      </c>
    </row>
    <row r="26" spans="1:11" ht="8.25">
      <c r="A26" s="11">
        <v>105</v>
      </c>
      <c r="B26" s="12">
        <v>140</v>
      </c>
      <c r="C26" s="7">
        <v>91.3</v>
      </c>
      <c r="D26" s="7">
        <v>8.7</v>
      </c>
      <c r="E26" s="7">
        <v>2.36</v>
      </c>
      <c r="F26" s="7"/>
      <c r="G26" s="7">
        <f>CONVERT(A26,"um","mm")</f>
        <v>0.105</v>
      </c>
      <c r="H26" s="7">
        <f t="shared" si="1"/>
        <v>3.2515387669959646</v>
      </c>
      <c r="I26" s="7">
        <v>8.7</v>
      </c>
      <c r="J26" s="7"/>
      <c r="K26" s="8"/>
    </row>
    <row r="27" spans="1:11" ht="8.25">
      <c r="A27" s="11">
        <v>125</v>
      </c>
      <c r="B27" s="12">
        <v>120</v>
      </c>
      <c r="C27" s="7">
        <v>93.7</v>
      </c>
      <c r="D27" s="7">
        <v>6.34</v>
      </c>
      <c r="E27" s="7">
        <v>1.99</v>
      </c>
      <c r="F27" s="7"/>
      <c r="G27" s="7">
        <f>CONVERT(A27,"um","mm")</f>
        <v>0.125</v>
      </c>
      <c r="H27" s="7">
        <f t="shared" si="1"/>
        <v>3</v>
      </c>
      <c r="I27" s="7">
        <v>6.34</v>
      </c>
      <c r="J27" s="7"/>
      <c r="K27" s="8"/>
    </row>
    <row r="28" spans="1:11" ht="8.25">
      <c r="A28" s="11">
        <v>149</v>
      </c>
      <c r="B28" s="12">
        <v>100</v>
      </c>
      <c r="C28" s="7">
        <v>95.6</v>
      </c>
      <c r="D28" s="7">
        <v>4.35</v>
      </c>
      <c r="E28" s="7">
        <v>1.52</v>
      </c>
      <c r="F28" s="7"/>
      <c r="G28" s="7">
        <f>CONVERT(A28,"um","mm")</f>
        <v>0.149</v>
      </c>
      <c r="H28" s="7">
        <f t="shared" si="1"/>
        <v>2.746615764199926</v>
      </c>
      <c r="I28" s="7">
        <v>4.35</v>
      </c>
      <c r="J28" s="7"/>
      <c r="K28" s="8"/>
    </row>
    <row r="29" spans="1:11" ht="8.25">
      <c r="A29" s="11">
        <v>177</v>
      </c>
      <c r="B29" s="12">
        <v>80</v>
      </c>
      <c r="C29" s="7">
        <v>97.2</v>
      </c>
      <c r="D29" s="7">
        <v>2.83</v>
      </c>
      <c r="E29" s="7">
        <v>1.06</v>
      </c>
      <c r="F29" s="7"/>
      <c r="G29" s="7">
        <f>CONVERT(A29,"um","mm")</f>
        <v>0.177</v>
      </c>
      <c r="H29" s="7">
        <f t="shared" si="1"/>
        <v>2.49817873457909</v>
      </c>
      <c r="I29" s="7">
        <v>2.83</v>
      </c>
      <c r="J29" s="7"/>
      <c r="K29" s="8"/>
    </row>
    <row r="30" spans="1:11" ht="8.25">
      <c r="A30" s="11">
        <v>210</v>
      </c>
      <c r="B30" s="12">
        <v>70</v>
      </c>
      <c r="C30" s="7">
        <v>98.2</v>
      </c>
      <c r="D30" s="7">
        <v>1.77</v>
      </c>
      <c r="E30" s="7">
        <v>0.68</v>
      </c>
      <c r="F30" s="7"/>
      <c r="G30" s="7">
        <f>CONVERT(A30,"um","mm")</f>
        <v>0.21</v>
      </c>
      <c r="H30" s="7">
        <f t="shared" si="1"/>
        <v>2.2515387669959646</v>
      </c>
      <c r="I30" s="7">
        <v>1.77</v>
      </c>
      <c r="J30" s="7"/>
      <c r="K30" s="8"/>
    </row>
    <row r="31" spans="1:11" ht="8.25">
      <c r="A31" s="11">
        <v>250</v>
      </c>
      <c r="B31" s="12">
        <v>60</v>
      </c>
      <c r="C31" s="7">
        <v>98.9</v>
      </c>
      <c r="D31" s="7">
        <v>1.09</v>
      </c>
      <c r="E31" s="7">
        <v>0.37</v>
      </c>
      <c r="F31" s="7"/>
      <c r="G31" s="7">
        <f>CONVERT(A31,"um","mm")</f>
        <v>0.25</v>
      </c>
      <c r="H31" s="7">
        <f t="shared" si="1"/>
        <v>2</v>
      </c>
      <c r="I31" s="7">
        <v>1.09</v>
      </c>
      <c r="J31" s="7"/>
      <c r="K31" s="8"/>
    </row>
    <row r="32" spans="1:11" ht="8.25">
      <c r="A32" s="11">
        <v>297</v>
      </c>
      <c r="B32" s="12">
        <v>50</v>
      </c>
      <c r="C32" s="7">
        <v>99.3</v>
      </c>
      <c r="D32" s="7">
        <v>0.72</v>
      </c>
      <c r="E32" s="7">
        <v>0.24</v>
      </c>
      <c r="F32" s="7"/>
      <c r="G32" s="7">
        <f>CONVERT(A32,"um","mm")</f>
        <v>0.297</v>
      </c>
      <c r="H32" s="7">
        <f t="shared" si="1"/>
        <v>1.7514651638613215</v>
      </c>
      <c r="I32" s="7">
        <v>0.72</v>
      </c>
      <c r="J32" s="7"/>
      <c r="K32" s="8"/>
    </row>
    <row r="33" spans="1:11" ht="8.25">
      <c r="A33" s="11">
        <v>354</v>
      </c>
      <c r="B33" s="12">
        <v>45</v>
      </c>
      <c r="C33" s="7">
        <v>99.5</v>
      </c>
      <c r="D33" s="7">
        <v>0.48</v>
      </c>
      <c r="E33" s="7">
        <v>0.21</v>
      </c>
      <c r="F33" s="7"/>
      <c r="G33" s="7">
        <f>CONVERT(A33,"um","mm")</f>
        <v>0.354</v>
      </c>
      <c r="H33" s="7">
        <f t="shared" si="1"/>
        <v>1.4981787345790896</v>
      </c>
      <c r="I33" s="7">
        <v>0.48</v>
      </c>
      <c r="J33" s="7"/>
      <c r="K33" s="8"/>
    </row>
    <row r="34" spans="1:11" ht="8.25">
      <c r="A34" s="11">
        <v>420</v>
      </c>
      <c r="B34" s="12">
        <v>40</v>
      </c>
      <c r="C34" s="7">
        <v>99.7</v>
      </c>
      <c r="D34" s="7">
        <v>0.27</v>
      </c>
      <c r="E34" s="7">
        <v>0.17</v>
      </c>
      <c r="F34" s="7"/>
      <c r="G34" s="7">
        <f>CONVERT(A34,"um","mm")</f>
        <v>0.42</v>
      </c>
      <c r="H34" s="7">
        <f t="shared" si="1"/>
        <v>1.2515387669959643</v>
      </c>
      <c r="I34" s="7">
        <v>0.27</v>
      </c>
      <c r="J34" s="7"/>
      <c r="K34" s="8"/>
    </row>
    <row r="35" spans="1:11" ht="8.25">
      <c r="A35" s="11">
        <v>500</v>
      </c>
      <c r="B35" s="12">
        <v>35</v>
      </c>
      <c r="C35" s="7">
        <v>99.9</v>
      </c>
      <c r="D35" s="7">
        <v>0.092</v>
      </c>
      <c r="E35" s="7">
        <v>0.078</v>
      </c>
      <c r="F35" s="7"/>
      <c r="G35" s="7">
        <f>CONVERT(A35,"um","mm")</f>
        <v>0.5</v>
      </c>
      <c r="H35" s="7">
        <f t="shared" si="1"/>
        <v>1</v>
      </c>
      <c r="I35" s="7">
        <v>0.092</v>
      </c>
      <c r="J35" s="7"/>
      <c r="K35" s="8"/>
    </row>
    <row r="36" spans="1:11" ht="8.25">
      <c r="A36" s="11">
        <v>590</v>
      </c>
      <c r="B36" s="12">
        <v>30</v>
      </c>
      <c r="C36" s="7">
        <v>99.99</v>
      </c>
      <c r="D36" s="7">
        <v>0.014</v>
      </c>
      <c r="E36" s="7">
        <v>0.014</v>
      </c>
      <c r="F36" s="7"/>
      <c r="G36" s="7">
        <f>CONVERT(A36,"um","mm")</f>
        <v>0.59</v>
      </c>
      <c r="H36" s="7">
        <f t="shared" si="1"/>
        <v>0.7612131404128836</v>
      </c>
      <c r="I36" s="7">
        <v>0.014</v>
      </c>
      <c r="J36" s="7"/>
      <c r="K36" s="8"/>
    </row>
    <row r="37" spans="1:11" ht="8.25">
      <c r="A37" s="11">
        <v>710</v>
      </c>
      <c r="B37" s="12">
        <v>25</v>
      </c>
      <c r="C37" s="7">
        <v>100</v>
      </c>
      <c r="D37" s="7">
        <v>0.00029</v>
      </c>
      <c r="E37" s="7">
        <v>0.00029</v>
      </c>
      <c r="F37" s="7"/>
      <c r="G37" s="7">
        <f>CONVERT(A37,"um","mm")</f>
        <v>0.71</v>
      </c>
      <c r="H37" s="7">
        <f t="shared" si="1"/>
        <v>0.49410907027004275</v>
      </c>
      <c r="I37" s="7">
        <v>0.00029</v>
      </c>
      <c r="J37" s="7"/>
      <c r="K37" s="8"/>
    </row>
    <row r="38" spans="1:11" ht="8.25">
      <c r="A38" s="11">
        <v>840</v>
      </c>
      <c r="B38" s="12">
        <v>20</v>
      </c>
      <c r="C38" s="7">
        <v>100</v>
      </c>
      <c r="D38" s="7">
        <v>0</v>
      </c>
      <c r="E38" s="7">
        <v>0</v>
      </c>
      <c r="F38" s="7"/>
      <c r="G38" s="7">
        <f>CONVERT(A38,"um","mm")</f>
        <v>0.84</v>
      </c>
      <c r="H38" s="7">
        <f t="shared" si="1"/>
        <v>0.2515387669959645</v>
      </c>
      <c r="I38" s="7">
        <v>0</v>
      </c>
      <c r="J38" s="7"/>
      <c r="K38" s="8"/>
    </row>
    <row r="39" spans="1:11" ht="8.25">
      <c r="A39" s="11">
        <v>1000</v>
      </c>
      <c r="B39" s="12">
        <v>18</v>
      </c>
      <c r="C39" s="7">
        <v>100</v>
      </c>
      <c r="D39" s="7">
        <v>0</v>
      </c>
      <c r="E39" s="7">
        <v>0</v>
      </c>
      <c r="F39" s="7"/>
      <c r="G39" s="7">
        <f>CONVERT(A39,"um","mm")</f>
        <v>1</v>
      </c>
      <c r="H39" s="7">
        <f t="shared" si="1"/>
        <v>0</v>
      </c>
      <c r="I39" s="7">
        <v>0</v>
      </c>
      <c r="J39" s="7"/>
      <c r="K39" s="8"/>
    </row>
    <row r="40" spans="1:11" ht="8.25">
      <c r="A40" s="11">
        <v>1190</v>
      </c>
      <c r="B40" s="12">
        <v>16</v>
      </c>
      <c r="C40" s="7">
        <v>100</v>
      </c>
      <c r="D40" s="7">
        <v>0</v>
      </c>
      <c r="E40" s="7">
        <v>0</v>
      </c>
      <c r="F40" s="7"/>
      <c r="G40" s="7">
        <f>CONVERT(A40,"um","mm")</f>
        <v>1.19</v>
      </c>
      <c r="H40" s="7">
        <f t="shared" si="1"/>
        <v>-0.2509615735332188</v>
      </c>
      <c r="I40" s="7">
        <v>0</v>
      </c>
      <c r="J40" s="7"/>
      <c r="K40" s="8"/>
    </row>
    <row r="41" spans="1:11" ht="8.25">
      <c r="A41" s="11">
        <v>1410</v>
      </c>
      <c r="B41" s="12">
        <v>14</v>
      </c>
      <c r="C41" s="7">
        <v>100</v>
      </c>
      <c r="D41" s="7">
        <v>0</v>
      </c>
      <c r="E41" s="7">
        <v>0</v>
      </c>
      <c r="F41" s="7"/>
      <c r="G41" s="7">
        <f>CONVERT(A41,"um","mm")</f>
        <v>1.41</v>
      </c>
      <c r="H41" s="7">
        <f t="shared" si="1"/>
        <v>-0.4956951626240688</v>
      </c>
      <c r="I41" s="7">
        <v>0</v>
      </c>
      <c r="J41" s="7"/>
      <c r="K41" s="8"/>
    </row>
    <row r="42" spans="1:11" ht="8.25">
      <c r="A42" s="11">
        <v>1680</v>
      </c>
      <c r="B42" s="12">
        <v>12</v>
      </c>
      <c r="C42" s="7">
        <v>100</v>
      </c>
      <c r="D42" s="7">
        <v>0</v>
      </c>
      <c r="E42" s="7">
        <v>0</v>
      </c>
      <c r="F42" s="7"/>
      <c r="G42" s="7">
        <f>CONVERT(A42,"um","mm")</f>
        <v>1.68</v>
      </c>
      <c r="H42" s="7">
        <f t="shared" si="1"/>
        <v>-0.7484612330040356</v>
      </c>
      <c r="I42" s="7">
        <v>0</v>
      </c>
      <c r="J42" s="7"/>
      <c r="K42" s="8"/>
    </row>
    <row r="43" spans="1:11" ht="8.25">
      <c r="A43" s="11">
        <v>2000</v>
      </c>
      <c r="B43" s="12">
        <v>10</v>
      </c>
      <c r="C43" s="7">
        <v>100</v>
      </c>
      <c r="D43" s="7">
        <v>0</v>
      </c>
      <c r="E43" s="7">
        <v>0</v>
      </c>
      <c r="F43" s="7"/>
      <c r="G43" s="7">
        <f>CONVERT(A43,"um","mm")</f>
        <v>2</v>
      </c>
      <c r="H43" s="7">
        <f t="shared" si="1"/>
        <v>-1</v>
      </c>
      <c r="I43" s="7">
        <v>0</v>
      </c>
      <c r="J43" s="7"/>
      <c r="K43" s="8"/>
    </row>
    <row r="44" spans="1:11" ht="9" thickBot="1">
      <c r="A44" s="13"/>
      <c r="B44" s="14"/>
      <c r="C44" s="9">
        <v>100</v>
      </c>
      <c r="D44" s="9">
        <v>0</v>
      </c>
      <c r="E44" s="9"/>
      <c r="F44" s="9"/>
      <c r="G44" s="9">
        <f>CONVERT(A44,"um","mm")</f>
        <v>0</v>
      </c>
      <c r="H44" s="9" t="e">
        <f t="shared" si="1"/>
        <v>#NUM!</v>
      </c>
      <c r="I44" s="9"/>
      <c r="J44" s="9"/>
      <c r="K44" s="10"/>
    </row>
    <row r="45" ht="9" thickTop="1"/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J1">
      <selection activeCell="O25" sqref="O25:Q25"/>
    </sheetView>
  </sheetViews>
  <sheetFormatPr defaultColWidth="9.140625" defaultRowHeight="12.75"/>
  <cols>
    <col min="1" max="1" width="8.00390625" style="2" bestFit="1" customWidth="1"/>
    <col min="2" max="2" width="13.7109375" style="2" bestFit="1" customWidth="1"/>
    <col min="3" max="4" width="9.28125" style="2" bestFit="1" customWidth="1"/>
    <col min="5" max="5" width="10.57421875" style="2" bestFit="1" customWidth="1"/>
    <col min="6" max="6" width="0.85546875" style="2" customWidth="1"/>
    <col min="7" max="8" width="5.00390625" style="2" bestFit="1" customWidth="1"/>
    <col min="9" max="9" width="5.28125" style="2" bestFit="1" customWidth="1"/>
    <col min="10" max="10" width="4.57421875" style="2" bestFit="1" customWidth="1"/>
    <col min="11" max="11" width="6.28125" style="2" bestFit="1" customWidth="1"/>
    <col min="12" max="14" width="0.85546875" style="2" customWidth="1"/>
    <col min="15" max="15" width="11.57421875" style="2" bestFit="1" customWidth="1"/>
    <col min="16" max="16" width="6.28125" style="2" bestFit="1" customWidth="1"/>
    <col min="17" max="17" width="5.00390625" style="2" bestFit="1" customWidth="1"/>
    <col min="18" max="18" width="4.8515625" style="2" bestFit="1" customWidth="1"/>
    <col min="19" max="19" width="0.85546875" style="2" customWidth="1"/>
    <col min="20" max="20" width="4.8515625" style="2" bestFit="1" customWidth="1"/>
    <col min="21" max="21" width="5.57421875" style="2" bestFit="1" customWidth="1"/>
    <col min="22" max="22" width="5.00390625" style="2" bestFit="1" customWidth="1"/>
    <col min="23" max="23" width="4.8515625" style="2" bestFit="1" customWidth="1"/>
    <col min="24" max="25" width="4.7109375" style="2" bestFit="1" customWidth="1"/>
    <col min="26" max="26" width="4.57421875" style="2" bestFit="1" customWidth="1"/>
    <col min="27" max="28" width="4.8515625" style="2" bestFit="1" customWidth="1"/>
    <col min="29" max="29" width="4.7109375" style="2" bestFit="1" customWidth="1"/>
    <col min="30" max="30" width="7.00390625" style="2" bestFit="1" customWidth="1"/>
    <col min="31" max="31" width="11.140625" style="2" bestFit="1" customWidth="1"/>
    <col min="32" max="16384" width="9.140625" style="2" customWidth="1"/>
  </cols>
  <sheetData>
    <row r="1" spans="1:2" ht="8.25">
      <c r="A1" s="2" t="s">
        <v>0</v>
      </c>
      <c r="B1" s="2">
        <v>37267.46527777778</v>
      </c>
    </row>
    <row r="2" spans="1:5" ht="8.25">
      <c r="A2" s="2" t="s">
        <v>1</v>
      </c>
      <c r="B2" s="2" t="s">
        <v>65</v>
      </c>
      <c r="C2" s="2" t="s">
        <v>36</v>
      </c>
      <c r="D2" s="2" t="s">
        <v>37</v>
      </c>
      <c r="E2" s="2" t="s">
        <v>38</v>
      </c>
    </row>
    <row r="3" spans="1:6" ht="8.25">
      <c r="A3" s="2" t="s">
        <v>3</v>
      </c>
      <c r="B3" s="2" t="s">
        <v>66</v>
      </c>
      <c r="C3" s="2">
        <f>AVERAGE(E3:F3)</f>
        <v>5.958333333333333</v>
      </c>
      <c r="D3" s="2">
        <f>CONVERT(C3,"ft","m")</f>
        <v>1.8161</v>
      </c>
      <c r="E3" s="2">
        <f>CONVERT(VALUE(LEFT(B4,3)),"in","ft")</f>
        <v>5.833333333333333</v>
      </c>
      <c r="F3" s="2">
        <f>CONVERT(VALUE(RIGHT(B4,3)),"in","ft")</f>
        <v>6.083333333333333</v>
      </c>
    </row>
    <row r="4" spans="1:2" ht="8.25">
      <c r="A4" s="2" t="s">
        <v>5</v>
      </c>
      <c r="B4" s="2" t="s">
        <v>67</v>
      </c>
    </row>
    <row r="5" ht="8.25">
      <c r="A5" s="2" t="s">
        <v>7</v>
      </c>
    </row>
    <row r="6" ht="9" thickBot="1"/>
    <row r="7" spans="1:21" ht="9" thickTop="1">
      <c r="A7" s="3" t="s">
        <v>18</v>
      </c>
      <c r="B7" s="4" t="s">
        <v>26</v>
      </c>
      <c r="C7" s="4" t="s">
        <v>20</v>
      </c>
      <c r="D7" s="4" t="s">
        <v>21</v>
      </c>
      <c r="E7" s="4" t="s">
        <v>22</v>
      </c>
      <c r="F7" s="4"/>
      <c r="G7" s="4"/>
      <c r="H7" s="4"/>
      <c r="I7" s="4"/>
      <c r="J7" s="4"/>
      <c r="K7" s="5"/>
      <c r="T7" s="2" t="s">
        <v>24</v>
      </c>
      <c r="U7" s="2" t="s">
        <v>33</v>
      </c>
    </row>
    <row r="8" spans="1:23" ht="8.25">
      <c r="A8" s="6" t="s">
        <v>23</v>
      </c>
      <c r="B8" s="7"/>
      <c r="C8" s="7" t="s">
        <v>24</v>
      </c>
      <c r="D8" s="7" t="s">
        <v>24</v>
      </c>
      <c r="E8" s="7" t="s">
        <v>24</v>
      </c>
      <c r="F8" s="7"/>
      <c r="G8" s="7"/>
      <c r="H8" s="7"/>
      <c r="I8" s="7"/>
      <c r="J8" s="7"/>
      <c r="K8" s="8"/>
      <c r="Q8" s="2" t="s">
        <v>27</v>
      </c>
      <c r="R8" s="2" t="s">
        <v>28</v>
      </c>
      <c r="T8" s="2" t="s">
        <v>25</v>
      </c>
      <c r="U8" s="2" t="s">
        <v>34</v>
      </c>
      <c r="V8" s="2" t="s">
        <v>27</v>
      </c>
      <c r="W8" s="2" t="s">
        <v>28</v>
      </c>
    </row>
    <row r="9" spans="1:21" ht="8.25">
      <c r="A9" s="6"/>
      <c r="B9" s="7"/>
      <c r="C9" s="7" t="s">
        <v>25</v>
      </c>
      <c r="D9" s="7" t="s">
        <v>29</v>
      </c>
      <c r="E9" s="7" t="s">
        <v>25</v>
      </c>
      <c r="F9" s="7"/>
      <c r="G9" s="7" t="s">
        <v>27</v>
      </c>
      <c r="H9" s="7" t="s">
        <v>28</v>
      </c>
      <c r="I9" s="7" t="s">
        <v>39</v>
      </c>
      <c r="J9" s="7" t="s">
        <v>40</v>
      </c>
      <c r="K9" s="8" t="s">
        <v>41</v>
      </c>
      <c r="O9" s="2" t="s">
        <v>8</v>
      </c>
      <c r="P9" s="2">
        <v>0.375</v>
      </c>
      <c r="Q9" s="2">
        <f>CONVERT(P9,"um","mm")</f>
        <v>0.000375</v>
      </c>
      <c r="R9" s="2">
        <f>-LOG(Q9/1,2)</f>
        <v>11.380821783940931</v>
      </c>
      <c r="U9" s="2" t="s">
        <v>35</v>
      </c>
    </row>
    <row r="10" spans="1:23" ht="8.25">
      <c r="A10" s="11">
        <v>0</v>
      </c>
      <c r="B10" s="12">
        <v>1400</v>
      </c>
      <c r="C10" s="7">
        <v>0</v>
      </c>
      <c r="D10" s="7">
        <v>100</v>
      </c>
      <c r="E10" s="7">
        <v>0</v>
      </c>
      <c r="F10" s="7"/>
      <c r="G10" s="7">
        <f>CONVERT(A10,"um","mm")</f>
        <v>0</v>
      </c>
      <c r="H10" s="7" t="e">
        <f>-LOG(G10,2)</f>
        <v>#NUM!</v>
      </c>
      <c r="I10" s="7">
        <v>100</v>
      </c>
      <c r="J10" s="7"/>
      <c r="K10" s="8"/>
      <c r="O10" s="2" t="s">
        <v>9</v>
      </c>
      <c r="P10" s="2">
        <v>2000</v>
      </c>
      <c r="Q10" s="2">
        <f>CONVERT(P10,"um","mm")</f>
        <v>2</v>
      </c>
      <c r="R10" s="2">
        <f aca="true" t="shared" si="0" ref="R10:R16">-LOG(Q10/1,2)</f>
        <v>-1</v>
      </c>
      <c r="T10" s="2">
        <v>5</v>
      </c>
      <c r="U10" s="2">
        <v>0.94</v>
      </c>
      <c r="V10" s="2">
        <f>CONVERT(U10,"um","mm")</f>
        <v>0.00094</v>
      </c>
      <c r="W10" s="2">
        <f>-LOG(V10/1,2)</f>
        <v>10.055051622759175</v>
      </c>
    </row>
    <row r="11" spans="1:23" ht="8.25">
      <c r="A11" s="11">
        <v>0.12</v>
      </c>
      <c r="B11" s="12">
        <v>1300</v>
      </c>
      <c r="C11" s="7">
        <v>0</v>
      </c>
      <c r="D11" s="7">
        <v>100</v>
      </c>
      <c r="E11" s="7">
        <v>0</v>
      </c>
      <c r="F11" s="7"/>
      <c r="G11" s="7">
        <f>CONVERT(A11,"um","mm")</f>
        <v>0.00012</v>
      </c>
      <c r="H11" s="7">
        <f aca="true" t="shared" si="1" ref="H11:H44">-LOG(G11,2)</f>
        <v>13.024677973715656</v>
      </c>
      <c r="I11" s="7">
        <v>100</v>
      </c>
      <c r="J11" s="7">
        <v>13</v>
      </c>
      <c r="K11" s="8">
        <v>0</v>
      </c>
      <c r="O11" s="2" t="s">
        <v>10</v>
      </c>
      <c r="P11" s="2">
        <v>100</v>
      </c>
      <c r="Q11" s="2">
        <f>CONVERT(P11,"um","mm")</f>
        <v>0.1</v>
      </c>
      <c r="R11" s="2">
        <f t="shared" si="0"/>
        <v>3.321928094887362</v>
      </c>
      <c r="T11" s="2">
        <v>10</v>
      </c>
      <c r="U11" s="2">
        <v>1.509</v>
      </c>
      <c r="V11" s="2">
        <f>CONVERT(U11,"um","mm")</f>
        <v>0.001509</v>
      </c>
      <c r="W11" s="2">
        <f aca="true" t="shared" si="2" ref="W11:W18">-LOG(V11/1,2)</f>
        <v>9.372191478797491</v>
      </c>
    </row>
    <row r="12" spans="1:23" ht="8.25">
      <c r="A12" s="11">
        <v>0.24</v>
      </c>
      <c r="B12" s="12">
        <v>1200</v>
      </c>
      <c r="C12" s="7">
        <v>0</v>
      </c>
      <c r="D12" s="7">
        <v>100</v>
      </c>
      <c r="E12" s="7">
        <v>0.54</v>
      </c>
      <c r="F12" s="7"/>
      <c r="G12" s="7">
        <f>CONVERT(A12,"um","mm")</f>
        <v>0.00024</v>
      </c>
      <c r="H12" s="7">
        <f t="shared" si="1"/>
        <v>12.024677973715656</v>
      </c>
      <c r="I12" s="7">
        <v>100</v>
      </c>
      <c r="J12" s="7">
        <v>12</v>
      </c>
      <c r="K12" s="8">
        <v>0.54</v>
      </c>
      <c r="O12" s="2" t="s">
        <v>11</v>
      </c>
      <c r="P12" s="2">
        <v>25.56</v>
      </c>
      <c r="Q12" s="2">
        <f>CONVERT(P12,"um","mm")</f>
        <v>0.02556</v>
      </c>
      <c r="R12" s="2">
        <f t="shared" si="0"/>
        <v>5.289968353489817</v>
      </c>
      <c r="T12" s="2">
        <v>16</v>
      </c>
      <c r="U12" s="2">
        <v>2.37</v>
      </c>
      <c r="V12" s="2">
        <f>CONVERT(U12,"um","mm")</f>
        <v>0.00237</v>
      </c>
      <c r="W12" s="2">
        <f t="shared" si="2"/>
        <v>8.720897225538552</v>
      </c>
    </row>
    <row r="13" spans="1:23" ht="8.25">
      <c r="A13" s="11">
        <v>0.49</v>
      </c>
      <c r="B13" s="12">
        <v>1100</v>
      </c>
      <c r="C13" s="7">
        <v>0.54</v>
      </c>
      <c r="D13" s="7">
        <v>99.5</v>
      </c>
      <c r="E13" s="7">
        <v>4.85</v>
      </c>
      <c r="F13" s="7"/>
      <c r="G13" s="7">
        <f>CONVERT(A13,"um","mm")</f>
        <v>0.00049</v>
      </c>
      <c r="H13" s="7">
        <f t="shared" si="1"/>
        <v>10.994930630321603</v>
      </c>
      <c r="I13" s="7">
        <v>99.5</v>
      </c>
      <c r="J13" s="7">
        <v>11</v>
      </c>
      <c r="K13" s="8">
        <v>4.85</v>
      </c>
      <c r="O13" s="2" t="s">
        <v>12</v>
      </c>
      <c r="P13" s="2">
        <v>11.95</v>
      </c>
      <c r="Q13" s="2">
        <f>CONVERT(P13,"um","mm")</f>
        <v>0.01195</v>
      </c>
      <c r="R13" s="2">
        <f t="shared" si="0"/>
        <v>6.386845571568701</v>
      </c>
      <c r="T13" s="2">
        <v>25</v>
      </c>
      <c r="U13" s="2">
        <v>3.957</v>
      </c>
      <c r="V13" s="2">
        <f>CONVERT(U13,"um","mm")</f>
        <v>0.003957</v>
      </c>
      <c r="W13" s="2">
        <f t="shared" si="2"/>
        <v>7.981377219351474</v>
      </c>
    </row>
    <row r="14" spans="1:23" ht="8.25">
      <c r="A14" s="11">
        <v>0.98</v>
      </c>
      <c r="B14" s="12">
        <v>1000</v>
      </c>
      <c r="C14" s="7">
        <v>5.39</v>
      </c>
      <c r="D14" s="7">
        <v>94.6</v>
      </c>
      <c r="E14" s="7">
        <v>7.82</v>
      </c>
      <c r="F14" s="7"/>
      <c r="G14" s="7">
        <f>CONVERT(A14,"um","mm")</f>
        <v>0.00098</v>
      </c>
      <c r="H14" s="7">
        <f t="shared" si="1"/>
        <v>9.994930630321603</v>
      </c>
      <c r="I14" s="7">
        <v>94.6</v>
      </c>
      <c r="J14" s="7">
        <v>10</v>
      </c>
      <c r="K14" s="8">
        <v>7.82</v>
      </c>
      <c r="O14" s="2" t="s">
        <v>30</v>
      </c>
      <c r="P14" s="2">
        <v>4.252</v>
      </c>
      <c r="Q14" s="2">
        <f>CONVERT(P14,"um","mm")</f>
        <v>0.004252</v>
      </c>
      <c r="R14" s="2">
        <f t="shared" si="0"/>
        <v>7.87764268779307</v>
      </c>
      <c r="T14" s="2">
        <v>50</v>
      </c>
      <c r="U14" s="2">
        <v>11.95</v>
      </c>
      <c r="V14" s="2">
        <f>CONVERT(U14,"um","mm")</f>
        <v>0.01195</v>
      </c>
      <c r="W14" s="2">
        <f t="shared" si="2"/>
        <v>6.386845571568701</v>
      </c>
    </row>
    <row r="15" spans="1:23" ht="8.25">
      <c r="A15" s="11">
        <v>1.95</v>
      </c>
      <c r="B15" s="12">
        <v>900</v>
      </c>
      <c r="C15" s="7">
        <v>13.2</v>
      </c>
      <c r="D15" s="7">
        <v>86.8</v>
      </c>
      <c r="E15" s="7">
        <v>11.5</v>
      </c>
      <c r="F15" s="7"/>
      <c r="G15" s="7">
        <f>CONVERT(A15,"um","mm")</f>
        <v>0.00195</v>
      </c>
      <c r="H15" s="7">
        <f t="shared" si="1"/>
        <v>9.002310160687202</v>
      </c>
      <c r="I15" s="7">
        <v>86.8</v>
      </c>
      <c r="J15" s="7">
        <v>9</v>
      </c>
      <c r="K15" s="8">
        <v>11.5</v>
      </c>
      <c r="O15" s="2" t="s">
        <v>13</v>
      </c>
      <c r="P15" s="2">
        <v>2.139</v>
      </c>
      <c r="Q15" s="2">
        <f>CONVERT(P15,"um","mm")</f>
        <v>0.002139</v>
      </c>
      <c r="R15" s="2">
        <f t="shared" si="0"/>
        <v>8.86884780215913</v>
      </c>
      <c r="T15" s="2">
        <v>75</v>
      </c>
      <c r="U15" s="2">
        <v>30.09</v>
      </c>
      <c r="V15" s="2">
        <f>CONVERT(U15,"um","mm")</f>
        <v>0.03009</v>
      </c>
      <c r="W15" s="2">
        <f t="shared" si="2"/>
        <v>5.054572083103475</v>
      </c>
    </row>
    <row r="16" spans="1:23" ht="8.25">
      <c r="A16" s="11">
        <v>3.9</v>
      </c>
      <c r="B16" s="12">
        <v>800</v>
      </c>
      <c r="C16" s="7">
        <v>24.7</v>
      </c>
      <c r="D16" s="7">
        <v>75.3</v>
      </c>
      <c r="E16" s="7">
        <v>15.1</v>
      </c>
      <c r="F16" s="7"/>
      <c r="G16" s="7">
        <f>CONVERT(A16,"um","mm")</f>
        <v>0.0039</v>
      </c>
      <c r="H16" s="7">
        <f t="shared" si="1"/>
        <v>8.002310160687202</v>
      </c>
      <c r="I16" s="7">
        <v>75.3</v>
      </c>
      <c r="J16" s="7">
        <v>8</v>
      </c>
      <c r="K16" s="8">
        <v>15.1</v>
      </c>
      <c r="O16" s="2" t="s">
        <v>14</v>
      </c>
      <c r="P16" s="2">
        <v>19.76</v>
      </c>
      <c r="Q16" s="2">
        <f>CONVERT(P16,"um","mm")</f>
        <v>0.019760000000000003</v>
      </c>
      <c r="R16" s="2">
        <f t="shared" si="0"/>
        <v>5.6612732428521335</v>
      </c>
      <c r="T16" s="2">
        <v>84</v>
      </c>
      <c r="U16" s="2">
        <v>43.65</v>
      </c>
      <c r="V16" s="2">
        <f>CONVERT(U16,"um","mm")</f>
        <v>0.04365</v>
      </c>
      <c r="W16" s="2">
        <f t="shared" si="2"/>
        <v>4.51787453592001</v>
      </c>
    </row>
    <row r="17" spans="1:23" ht="8.25">
      <c r="A17" s="11">
        <v>7.8</v>
      </c>
      <c r="B17" s="12">
        <v>700</v>
      </c>
      <c r="C17" s="7">
        <v>39.9</v>
      </c>
      <c r="D17" s="7">
        <v>60.1</v>
      </c>
      <c r="E17" s="7">
        <v>17.1</v>
      </c>
      <c r="F17" s="7"/>
      <c r="G17" s="7">
        <f>CONVERT(A17,"um","mm")</f>
        <v>0.0078</v>
      </c>
      <c r="H17" s="7">
        <f t="shared" si="1"/>
        <v>7.002310160687201</v>
      </c>
      <c r="I17" s="7">
        <v>60.1</v>
      </c>
      <c r="J17" s="7">
        <v>7</v>
      </c>
      <c r="K17" s="8">
        <v>17.1</v>
      </c>
      <c r="O17" s="2" t="s">
        <v>15</v>
      </c>
      <c r="P17" s="2">
        <v>41.18</v>
      </c>
      <c r="T17" s="2">
        <v>90</v>
      </c>
      <c r="U17" s="2">
        <v>60.21</v>
      </c>
      <c r="V17" s="2">
        <f>CONVERT(U17,"um","mm")</f>
        <v>0.06021</v>
      </c>
      <c r="W17" s="2">
        <f t="shared" si="2"/>
        <v>4.053853072353038</v>
      </c>
    </row>
    <row r="18" spans="1:23" ht="8.25">
      <c r="A18" s="11">
        <v>15.6</v>
      </c>
      <c r="B18" s="12">
        <v>600</v>
      </c>
      <c r="C18" s="7">
        <v>56.9</v>
      </c>
      <c r="D18" s="7">
        <v>43.1</v>
      </c>
      <c r="E18" s="7">
        <v>19</v>
      </c>
      <c r="F18" s="7"/>
      <c r="G18" s="7">
        <f>CONVERT(A18,"um","mm")</f>
        <v>0.0156</v>
      </c>
      <c r="H18" s="7">
        <f t="shared" si="1"/>
        <v>6.002310160687201</v>
      </c>
      <c r="I18" s="7">
        <v>43.1</v>
      </c>
      <c r="J18" s="7">
        <v>6</v>
      </c>
      <c r="K18" s="8">
        <v>19</v>
      </c>
      <c r="O18" s="2" t="s">
        <v>16</v>
      </c>
      <c r="P18" s="2">
        <v>1695</v>
      </c>
      <c r="T18" s="2">
        <v>95</v>
      </c>
      <c r="U18" s="2">
        <v>91.27</v>
      </c>
      <c r="V18" s="2">
        <f>CONVERT(U18,"um","mm")</f>
        <v>0.09127</v>
      </c>
      <c r="W18" s="2">
        <f t="shared" si="2"/>
        <v>3.453715458410232</v>
      </c>
    </row>
    <row r="19" spans="1:16" ht="8.25">
      <c r="A19" s="11">
        <v>31.2</v>
      </c>
      <c r="B19" s="12">
        <v>500</v>
      </c>
      <c r="C19" s="7">
        <v>75.9</v>
      </c>
      <c r="D19" s="7">
        <v>24.1</v>
      </c>
      <c r="E19" s="7">
        <v>4.38</v>
      </c>
      <c r="F19" s="7"/>
      <c r="G19" s="7">
        <f>CONVERT(A19,"um","mm")</f>
        <v>0.0312</v>
      </c>
      <c r="H19" s="7">
        <f t="shared" si="1"/>
        <v>5.002310160687201</v>
      </c>
      <c r="I19" s="7">
        <v>24.1</v>
      </c>
      <c r="J19" s="7">
        <v>5</v>
      </c>
      <c r="K19" s="8">
        <f>SUM(E19+E20+E21+E22)</f>
        <v>14.69</v>
      </c>
      <c r="O19" s="2" t="s">
        <v>17</v>
      </c>
      <c r="P19" s="2">
        <v>161.1</v>
      </c>
    </row>
    <row r="20" spans="1:31" ht="8.25">
      <c r="A20" s="11">
        <v>37.2</v>
      </c>
      <c r="B20" s="12">
        <v>400</v>
      </c>
      <c r="C20" s="7">
        <v>80.3</v>
      </c>
      <c r="D20" s="7">
        <v>19.7</v>
      </c>
      <c r="E20" s="7">
        <v>3.98</v>
      </c>
      <c r="F20" s="7"/>
      <c r="G20" s="7">
        <f>CONVERT(A20,"um","mm")</f>
        <v>0.0372</v>
      </c>
      <c r="H20" s="7">
        <f t="shared" si="1"/>
        <v>4.748553568441418</v>
      </c>
      <c r="I20" s="7">
        <v>19.7</v>
      </c>
      <c r="J20" s="7">
        <v>4</v>
      </c>
      <c r="K20" s="8">
        <f>SUM(E23+E24+E25+E26)</f>
        <v>6.61</v>
      </c>
      <c r="O20" s="2" t="s">
        <v>31</v>
      </c>
      <c r="P20" s="2">
        <v>4.19</v>
      </c>
      <c r="U20" s="2">
        <v>5</v>
      </c>
      <c r="V20" s="2">
        <v>10</v>
      </c>
      <c r="W20" s="2">
        <v>16</v>
      </c>
      <c r="X20" s="2">
        <v>25</v>
      </c>
      <c r="Y20" s="2">
        <v>50</v>
      </c>
      <c r="Z20" s="2">
        <v>75</v>
      </c>
      <c r="AA20" s="2">
        <v>84</v>
      </c>
      <c r="AB20" s="2">
        <v>90</v>
      </c>
      <c r="AC20" s="2">
        <v>95</v>
      </c>
      <c r="AD20" s="2" t="s">
        <v>45</v>
      </c>
      <c r="AE20" s="2" t="s">
        <v>46</v>
      </c>
    </row>
    <row r="21" spans="1:30" ht="8.25">
      <c r="A21" s="11">
        <v>44.2</v>
      </c>
      <c r="B21" s="12">
        <v>325</v>
      </c>
      <c r="C21" s="7">
        <v>84.3</v>
      </c>
      <c r="D21" s="7">
        <v>15.7</v>
      </c>
      <c r="E21" s="7">
        <v>3.51</v>
      </c>
      <c r="F21" s="7"/>
      <c r="G21" s="7">
        <f>CONVERT(A21,"um","mm")</f>
        <v>0.0442</v>
      </c>
      <c r="H21" s="7">
        <f t="shared" si="1"/>
        <v>4.499809820158018</v>
      </c>
      <c r="I21" s="7">
        <v>15.7</v>
      </c>
      <c r="J21" s="7">
        <v>3</v>
      </c>
      <c r="K21" s="8">
        <f>SUM(E27+E28+E29+E30)</f>
        <v>2</v>
      </c>
      <c r="O21" s="2" t="s">
        <v>32</v>
      </c>
      <c r="P21" s="2">
        <v>23.44</v>
      </c>
      <c r="U21" s="2">
        <v>0.00094</v>
      </c>
      <c r="V21" s="2">
        <v>0.001509</v>
      </c>
      <c r="W21" s="2">
        <v>0.00237</v>
      </c>
      <c r="X21" s="2">
        <v>0.003957</v>
      </c>
      <c r="Y21" s="2">
        <v>0.01195</v>
      </c>
      <c r="Z21" s="2">
        <v>0.03009</v>
      </c>
      <c r="AA21" s="2">
        <v>0.04365</v>
      </c>
      <c r="AB21" s="2">
        <v>0.06021</v>
      </c>
      <c r="AC21" s="2">
        <v>0.09127</v>
      </c>
      <c r="AD21" s="2">
        <f>((W21+AA21)/2)</f>
        <v>0.02301</v>
      </c>
    </row>
    <row r="22" spans="1:31" ht="8.25">
      <c r="A22" s="11">
        <v>52.6</v>
      </c>
      <c r="B22" s="12">
        <v>270</v>
      </c>
      <c r="C22" s="7">
        <v>87.8</v>
      </c>
      <c r="D22" s="7">
        <v>12.2</v>
      </c>
      <c r="E22" s="7">
        <v>2.82</v>
      </c>
      <c r="F22" s="7"/>
      <c r="G22" s="7">
        <f>CONVERT(A22,"um","mm")</f>
        <v>0.0526</v>
      </c>
      <c r="H22" s="7">
        <f t="shared" si="1"/>
        <v>4.2487933902571475</v>
      </c>
      <c r="I22" s="7">
        <v>12.2</v>
      </c>
      <c r="J22" s="7">
        <v>2</v>
      </c>
      <c r="K22" s="8">
        <f>SUM(E31+E32+E33+E34)</f>
        <v>0.826</v>
      </c>
      <c r="U22" s="2">
        <v>10.055051622759175</v>
      </c>
      <c r="V22" s="2">
        <v>9.372191478797491</v>
      </c>
      <c r="W22" s="2">
        <v>8.720897225538552</v>
      </c>
      <c r="X22" s="2">
        <v>7.981377219351474</v>
      </c>
      <c r="Y22" s="2">
        <v>6.386845571568701</v>
      </c>
      <c r="Z22" s="2">
        <v>5.054572083103475</v>
      </c>
      <c r="AA22" s="2">
        <v>4.51787453592001</v>
      </c>
      <c r="AB22" s="2">
        <v>4.053853072353038</v>
      </c>
      <c r="AC22" s="2">
        <v>3.453715458410232</v>
      </c>
      <c r="AD22" s="2">
        <f>((W22+AA22)/2)</f>
        <v>6.619385880729281</v>
      </c>
      <c r="AE22" s="2">
        <f>((X22-AB22)/2)</f>
        <v>1.9637620734992178</v>
      </c>
    </row>
    <row r="23" spans="1:11" ht="8.25">
      <c r="A23" s="11">
        <v>62.5</v>
      </c>
      <c r="B23" s="12">
        <v>230</v>
      </c>
      <c r="C23" s="7">
        <v>90.6</v>
      </c>
      <c r="D23" s="7">
        <v>9.42</v>
      </c>
      <c r="E23" s="7">
        <v>2.22</v>
      </c>
      <c r="F23" s="7"/>
      <c r="G23" s="7">
        <f>CONVERT(A23,"um","mm")</f>
        <v>0.0625</v>
      </c>
      <c r="H23" s="7">
        <f t="shared" si="1"/>
        <v>4</v>
      </c>
      <c r="I23" s="7">
        <v>9.42</v>
      </c>
      <c r="J23" s="7">
        <v>1</v>
      </c>
      <c r="K23" s="8">
        <f>SUM(E35+E36+E37+E38)</f>
        <v>0.00013</v>
      </c>
    </row>
    <row r="24" spans="1:17" ht="8.25">
      <c r="A24" s="11">
        <v>74</v>
      </c>
      <c r="B24" s="12">
        <v>200</v>
      </c>
      <c r="C24" s="7">
        <v>92.8</v>
      </c>
      <c r="D24" s="7">
        <v>7.2</v>
      </c>
      <c r="E24" s="7">
        <v>1.85</v>
      </c>
      <c r="F24" s="7"/>
      <c r="G24" s="7">
        <f>CONVERT(A24,"um","mm")</f>
        <v>0.074</v>
      </c>
      <c r="H24" s="7">
        <f t="shared" si="1"/>
        <v>3.7563309190331378</v>
      </c>
      <c r="I24" s="7">
        <v>7.2</v>
      </c>
      <c r="J24" s="7">
        <v>0</v>
      </c>
      <c r="K24" s="8">
        <f>SUM(E39+E40+E41+E42)</f>
        <v>0</v>
      </c>
      <c r="O24" s="2" t="s">
        <v>42</v>
      </c>
      <c r="P24" s="2" t="s">
        <v>43</v>
      </c>
      <c r="Q24" s="2" t="s">
        <v>44</v>
      </c>
    </row>
    <row r="25" spans="1:17" ht="8.25">
      <c r="A25" s="11">
        <v>88</v>
      </c>
      <c r="B25" s="12">
        <v>170</v>
      </c>
      <c r="C25" s="7">
        <v>94.6</v>
      </c>
      <c r="D25" s="7">
        <v>5.36</v>
      </c>
      <c r="E25" s="7">
        <v>1.49</v>
      </c>
      <c r="F25" s="7"/>
      <c r="G25" s="7">
        <f>CONVERT(A25,"um","mm")</f>
        <v>0.088</v>
      </c>
      <c r="H25" s="7">
        <f t="shared" si="1"/>
        <v>3.50635266602479</v>
      </c>
      <c r="I25" s="7">
        <v>5.36</v>
      </c>
      <c r="J25" s="7">
        <v>-1</v>
      </c>
      <c r="K25" s="8">
        <f>SUM(E43+E44)</f>
        <v>0</v>
      </c>
      <c r="O25" s="2">
        <f>SUM(K25+K24+K23+K22+K21+K20)</f>
        <v>9.43613</v>
      </c>
      <c r="P25" s="2">
        <f>SUM(K19+K18+K17+K16)</f>
        <v>65.89</v>
      </c>
      <c r="Q25" s="2">
        <f>SUM(K15+K14+K13+K12+K11+K10)</f>
        <v>24.71</v>
      </c>
    </row>
    <row r="26" spans="1:11" ht="8.25">
      <c r="A26" s="11">
        <v>105</v>
      </c>
      <c r="B26" s="12">
        <v>140</v>
      </c>
      <c r="C26" s="7">
        <v>96.1</v>
      </c>
      <c r="D26" s="7">
        <v>3.87</v>
      </c>
      <c r="E26" s="7">
        <v>1.05</v>
      </c>
      <c r="F26" s="7"/>
      <c r="G26" s="7">
        <f>CONVERT(A26,"um","mm")</f>
        <v>0.105</v>
      </c>
      <c r="H26" s="7">
        <f t="shared" si="1"/>
        <v>3.2515387669959646</v>
      </c>
      <c r="I26" s="7">
        <v>3.87</v>
      </c>
      <c r="J26" s="7"/>
      <c r="K26" s="8"/>
    </row>
    <row r="27" spans="1:11" ht="8.25">
      <c r="A27" s="11">
        <v>125</v>
      </c>
      <c r="B27" s="12">
        <v>120</v>
      </c>
      <c r="C27" s="7">
        <v>97.2</v>
      </c>
      <c r="D27" s="7">
        <v>2.82</v>
      </c>
      <c r="E27" s="7">
        <v>0.66</v>
      </c>
      <c r="F27" s="7"/>
      <c r="G27" s="7">
        <f>CONVERT(A27,"um","mm")</f>
        <v>0.125</v>
      </c>
      <c r="H27" s="7">
        <f t="shared" si="1"/>
        <v>3</v>
      </c>
      <c r="I27" s="7">
        <v>2.82</v>
      </c>
      <c r="J27" s="7"/>
      <c r="K27" s="8"/>
    </row>
    <row r="28" spans="1:11" ht="8.25">
      <c r="A28" s="11">
        <v>149</v>
      </c>
      <c r="B28" s="12">
        <v>100</v>
      </c>
      <c r="C28" s="7">
        <v>97.8</v>
      </c>
      <c r="D28" s="7">
        <v>2.16</v>
      </c>
      <c r="E28" s="7">
        <v>0.46</v>
      </c>
      <c r="F28" s="7"/>
      <c r="G28" s="7">
        <f>CONVERT(A28,"um","mm")</f>
        <v>0.149</v>
      </c>
      <c r="H28" s="7">
        <f t="shared" si="1"/>
        <v>2.746615764199926</v>
      </c>
      <c r="I28" s="7">
        <v>2.16</v>
      </c>
      <c r="J28" s="7"/>
      <c r="K28" s="8"/>
    </row>
    <row r="29" spans="1:11" ht="8.25">
      <c r="A29" s="11">
        <v>177</v>
      </c>
      <c r="B29" s="12">
        <v>80</v>
      </c>
      <c r="C29" s="7">
        <v>98.3</v>
      </c>
      <c r="D29" s="7">
        <v>1.7</v>
      </c>
      <c r="E29" s="7">
        <v>0.43</v>
      </c>
      <c r="F29" s="7"/>
      <c r="G29" s="7">
        <f>CONVERT(A29,"um","mm")</f>
        <v>0.177</v>
      </c>
      <c r="H29" s="7">
        <f t="shared" si="1"/>
        <v>2.49817873457909</v>
      </c>
      <c r="I29" s="7">
        <v>1.7</v>
      </c>
      <c r="J29" s="7"/>
      <c r="K29" s="8"/>
    </row>
    <row r="30" spans="1:11" ht="8.25">
      <c r="A30" s="11">
        <v>210</v>
      </c>
      <c r="B30" s="12">
        <v>70</v>
      </c>
      <c r="C30" s="7">
        <v>98.7</v>
      </c>
      <c r="D30" s="7">
        <v>1.28</v>
      </c>
      <c r="E30" s="7">
        <v>0.45</v>
      </c>
      <c r="F30" s="7"/>
      <c r="G30" s="7">
        <f>CONVERT(A30,"um","mm")</f>
        <v>0.21</v>
      </c>
      <c r="H30" s="7">
        <f t="shared" si="1"/>
        <v>2.2515387669959646</v>
      </c>
      <c r="I30" s="7">
        <v>1.28</v>
      </c>
      <c r="J30" s="7"/>
      <c r="K30" s="8"/>
    </row>
    <row r="31" spans="1:11" ht="8.25">
      <c r="A31" s="11">
        <v>250</v>
      </c>
      <c r="B31" s="12">
        <v>60</v>
      </c>
      <c r="C31" s="7">
        <v>99.2</v>
      </c>
      <c r="D31" s="7">
        <v>0.83</v>
      </c>
      <c r="E31" s="7">
        <v>0.4</v>
      </c>
      <c r="F31" s="7"/>
      <c r="G31" s="7">
        <f>CONVERT(A31,"um","mm")</f>
        <v>0.25</v>
      </c>
      <c r="H31" s="7">
        <f t="shared" si="1"/>
        <v>2</v>
      </c>
      <c r="I31" s="7">
        <v>0.83</v>
      </c>
      <c r="J31" s="7"/>
      <c r="K31" s="8"/>
    </row>
    <row r="32" spans="1:11" ht="8.25">
      <c r="A32" s="11">
        <v>297</v>
      </c>
      <c r="B32" s="12">
        <v>50</v>
      </c>
      <c r="C32" s="7">
        <v>99.6</v>
      </c>
      <c r="D32" s="7">
        <v>0.43</v>
      </c>
      <c r="E32" s="7">
        <v>0.29</v>
      </c>
      <c r="F32" s="7"/>
      <c r="G32" s="7">
        <f>CONVERT(A32,"um","mm")</f>
        <v>0.297</v>
      </c>
      <c r="H32" s="7">
        <f t="shared" si="1"/>
        <v>1.7514651638613215</v>
      </c>
      <c r="I32" s="7">
        <v>0.43</v>
      </c>
      <c r="J32" s="7"/>
      <c r="K32" s="8"/>
    </row>
    <row r="33" spans="1:11" ht="8.25">
      <c r="A33" s="11">
        <v>354</v>
      </c>
      <c r="B33" s="12">
        <v>45</v>
      </c>
      <c r="C33" s="7">
        <v>99.9</v>
      </c>
      <c r="D33" s="7">
        <v>0.13</v>
      </c>
      <c r="E33" s="7">
        <v>0.12</v>
      </c>
      <c r="F33" s="7"/>
      <c r="G33" s="7">
        <f>CONVERT(A33,"um","mm")</f>
        <v>0.354</v>
      </c>
      <c r="H33" s="7">
        <f t="shared" si="1"/>
        <v>1.4981787345790896</v>
      </c>
      <c r="I33" s="7">
        <v>0.13</v>
      </c>
      <c r="J33" s="7"/>
      <c r="K33" s="8"/>
    </row>
    <row r="34" spans="1:11" ht="8.25">
      <c r="A34" s="11">
        <v>420</v>
      </c>
      <c r="B34" s="12">
        <v>40</v>
      </c>
      <c r="C34" s="7">
        <v>99.98</v>
      </c>
      <c r="D34" s="7">
        <v>0.016</v>
      </c>
      <c r="E34" s="7">
        <v>0.016</v>
      </c>
      <c r="F34" s="7"/>
      <c r="G34" s="7">
        <f>CONVERT(A34,"um","mm")</f>
        <v>0.42</v>
      </c>
      <c r="H34" s="7">
        <f t="shared" si="1"/>
        <v>1.2515387669959643</v>
      </c>
      <c r="I34" s="7">
        <v>0.016</v>
      </c>
      <c r="J34" s="7"/>
      <c r="K34" s="8"/>
    </row>
    <row r="35" spans="1:11" ht="8.25">
      <c r="A35" s="11">
        <v>500</v>
      </c>
      <c r="B35" s="12">
        <v>35</v>
      </c>
      <c r="C35" s="7">
        <v>100</v>
      </c>
      <c r="D35" s="7">
        <v>0.00013</v>
      </c>
      <c r="E35" s="7">
        <v>0.00013</v>
      </c>
      <c r="F35" s="7"/>
      <c r="G35" s="7">
        <f>CONVERT(A35,"um","mm")</f>
        <v>0.5</v>
      </c>
      <c r="H35" s="7">
        <f t="shared" si="1"/>
        <v>1</v>
      </c>
      <c r="I35" s="7">
        <v>0.00013</v>
      </c>
      <c r="J35" s="7"/>
      <c r="K35" s="8"/>
    </row>
    <row r="36" spans="1:11" ht="8.25">
      <c r="A36" s="11">
        <v>590</v>
      </c>
      <c r="B36" s="12">
        <v>30</v>
      </c>
      <c r="C36" s="7">
        <v>100</v>
      </c>
      <c r="D36" s="7">
        <v>0</v>
      </c>
      <c r="E36" s="7">
        <v>0</v>
      </c>
      <c r="F36" s="7"/>
      <c r="G36" s="7">
        <f>CONVERT(A36,"um","mm")</f>
        <v>0.59</v>
      </c>
      <c r="H36" s="7">
        <f t="shared" si="1"/>
        <v>0.7612131404128836</v>
      </c>
      <c r="I36" s="7">
        <v>0</v>
      </c>
      <c r="J36" s="7"/>
      <c r="K36" s="8"/>
    </row>
    <row r="37" spans="1:11" ht="8.25">
      <c r="A37" s="11">
        <v>710</v>
      </c>
      <c r="B37" s="12">
        <v>25</v>
      </c>
      <c r="C37" s="7">
        <v>100</v>
      </c>
      <c r="D37" s="7">
        <v>0</v>
      </c>
      <c r="E37" s="7">
        <v>0</v>
      </c>
      <c r="F37" s="7"/>
      <c r="G37" s="7">
        <f>CONVERT(A37,"um","mm")</f>
        <v>0.71</v>
      </c>
      <c r="H37" s="7">
        <f t="shared" si="1"/>
        <v>0.49410907027004275</v>
      </c>
      <c r="I37" s="7">
        <v>0</v>
      </c>
      <c r="J37" s="7"/>
      <c r="K37" s="8"/>
    </row>
    <row r="38" spans="1:11" ht="8.25">
      <c r="A38" s="11">
        <v>840</v>
      </c>
      <c r="B38" s="12">
        <v>20</v>
      </c>
      <c r="C38" s="7">
        <v>100</v>
      </c>
      <c r="D38" s="7">
        <v>0</v>
      </c>
      <c r="E38" s="7">
        <v>0</v>
      </c>
      <c r="F38" s="7"/>
      <c r="G38" s="7">
        <f>CONVERT(A38,"um","mm")</f>
        <v>0.84</v>
      </c>
      <c r="H38" s="7">
        <f t="shared" si="1"/>
        <v>0.2515387669959645</v>
      </c>
      <c r="I38" s="7">
        <v>0</v>
      </c>
      <c r="J38" s="7"/>
      <c r="K38" s="8"/>
    </row>
    <row r="39" spans="1:11" ht="8.25">
      <c r="A39" s="11">
        <v>1000</v>
      </c>
      <c r="B39" s="12">
        <v>18</v>
      </c>
      <c r="C39" s="7">
        <v>100</v>
      </c>
      <c r="D39" s="7">
        <v>0</v>
      </c>
      <c r="E39" s="7">
        <v>0</v>
      </c>
      <c r="F39" s="7"/>
      <c r="G39" s="7">
        <f>CONVERT(A39,"um","mm")</f>
        <v>1</v>
      </c>
      <c r="H39" s="7">
        <f t="shared" si="1"/>
        <v>0</v>
      </c>
      <c r="I39" s="7">
        <v>0</v>
      </c>
      <c r="J39" s="7"/>
      <c r="K39" s="8"/>
    </row>
    <row r="40" spans="1:11" ht="8.25">
      <c r="A40" s="11">
        <v>1190</v>
      </c>
      <c r="B40" s="12">
        <v>16</v>
      </c>
      <c r="C40" s="7">
        <v>100</v>
      </c>
      <c r="D40" s="7">
        <v>0</v>
      </c>
      <c r="E40" s="7">
        <v>0</v>
      </c>
      <c r="F40" s="7"/>
      <c r="G40" s="7">
        <f>CONVERT(A40,"um","mm")</f>
        <v>1.19</v>
      </c>
      <c r="H40" s="7">
        <f t="shared" si="1"/>
        <v>-0.2509615735332188</v>
      </c>
      <c r="I40" s="7">
        <v>0</v>
      </c>
      <c r="J40" s="7"/>
      <c r="K40" s="8"/>
    </row>
    <row r="41" spans="1:11" ht="8.25">
      <c r="A41" s="11">
        <v>1410</v>
      </c>
      <c r="B41" s="12">
        <v>14</v>
      </c>
      <c r="C41" s="7">
        <v>100</v>
      </c>
      <c r="D41" s="7">
        <v>0</v>
      </c>
      <c r="E41" s="7">
        <v>0</v>
      </c>
      <c r="F41" s="7"/>
      <c r="G41" s="7">
        <f>CONVERT(A41,"um","mm")</f>
        <v>1.41</v>
      </c>
      <c r="H41" s="7">
        <f t="shared" si="1"/>
        <v>-0.4956951626240688</v>
      </c>
      <c r="I41" s="7">
        <v>0</v>
      </c>
      <c r="J41" s="7"/>
      <c r="K41" s="8"/>
    </row>
    <row r="42" spans="1:11" ht="8.25">
      <c r="A42" s="11">
        <v>1680</v>
      </c>
      <c r="B42" s="12">
        <v>12</v>
      </c>
      <c r="C42" s="7">
        <v>100</v>
      </c>
      <c r="D42" s="7">
        <v>0</v>
      </c>
      <c r="E42" s="7">
        <v>0</v>
      </c>
      <c r="F42" s="7"/>
      <c r="G42" s="7">
        <f>CONVERT(A42,"um","mm")</f>
        <v>1.68</v>
      </c>
      <c r="H42" s="7">
        <f t="shared" si="1"/>
        <v>-0.7484612330040356</v>
      </c>
      <c r="I42" s="7">
        <v>0</v>
      </c>
      <c r="J42" s="7"/>
      <c r="K42" s="8"/>
    </row>
    <row r="43" spans="1:11" ht="8.25">
      <c r="A43" s="11">
        <v>2000</v>
      </c>
      <c r="B43" s="12">
        <v>10</v>
      </c>
      <c r="C43" s="7">
        <v>100</v>
      </c>
      <c r="D43" s="7">
        <v>0</v>
      </c>
      <c r="E43" s="7">
        <v>0</v>
      </c>
      <c r="F43" s="7"/>
      <c r="G43" s="7">
        <f>CONVERT(A43,"um","mm")</f>
        <v>2</v>
      </c>
      <c r="H43" s="7">
        <f t="shared" si="1"/>
        <v>-1</v>
      </c>
      <c r="I43" s="7">
        <v>0</v>
      </c>
      <c r="J43" s="7"/>
      <c r="K43" s="8"/>
    </row>
    <row r="44" spans="1:11" ht="9" thickBot="1">
      <c r="A44" s="13"/>
      <c r="B44" s="14"/>
      <c r="C44" s="9">
        <v>100</v>
      </c>
      <c r="D44" s="9">
        <v>0</v>
      </c>
      <c r="E44" s="9"/>
      <c r="F44" s="9"/>
      <c r="G44" s="9">
        <f>CONVERT(A44,"um","mm")</f>
        <v>0</v>
      </c>
      <c r="H44" s="9" t="e">
        <f t="shared" si="1"/>
        <v>#NUM!</v>
      </c>
      <c r="I44" s="9"/>
      <c r="J44" s="9"/>
      <c r="K44" s="10"/>
    </row>
    <row r="45" ht="9" thickTop="1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J1">
      <selection activeCell="O25" sqref="O25:Q25"/>
    </sheetView>
  </sheetViews>
  <sheetFormatPr defaultColWidth="9.140625" defaultRowHeight="12.75"/>
  <cols>
    <col min="1" max="1" width="8.00390625" style="2" bestFit="1" customWidth="1"/>
    <col min="2" max="2" width="9.8515625" style="2" bestFit="1" customWidth="1"/>
    <col min="3" max="4" width="9.28125" style="2" bestFit="1" customWidth="1"/>
    <col min="5" max="5" width="10.57421875" style="2" bestFit="1" customWidth="1"/>
    <col min="6" max="6" width="0.85546875" style="2" customWidth="1"/>
    <col min="7" max="8" width="5.00390625" style="2" bestFit="1" customWidth="1"/>
    <col min="9" max="9" width="5.28125" style="2" bestFit="1" customWidth="1"/>
    <col min="10" max="10" width="4.57421875" style="2" bestFit="1" customWidth="1"/>
    <col min="11" max="11" width="6.28125" style="2" bestFit="1" customWidth="1"/>
    <col min="12" max="14" width="0.85546875" style="2" customWidth="1"/>
    <col min="15" max="15" width="11.57421875" style="2" bestFit="1" customWidth="1"/>
    <col min="16" max="16" width="6.28125" style="2" bestFit="1" customWidth="1"/>
    <col min="17" max="17" width="5.00390625" style="2" bestFit="1" customWidth="1"/>
    <col min="18" max="18" width="4.8515625" style="2" bestFit="1" customWidth="1"/>
    <col min="19" max="19" width="0.85546875" style="2" customWidth="1"/>
    <col min="20" max="20" width="4.8515625" style="2" bestFit="1" customWidth="1"/>
    <col min="21" max="21" width="5.57421875" style="2" bestFit="1" customWidth="1"/>
    <col min="22" max="22" width="5.00390625" style="2" bestFit="1" customWidth="1"/>
    <col min="23" max="23" width="4.8515625" style="2" bestFit="1" customWidth="1"/>
    <col min="24" max="25" width="4.7109375" style="2" bestFit="1" customWidth="1"/>
    <col min="26" max="26" width="4.57421875" style="2" bestFit="1" customWidth="1"/>
    <col min="27" max="28" width="4.8515625" style="2" bestFit="1" customWidth="1"/>
    <col min="29" max="29" width="4.7109375" style="2" bestFit="1" customWidth="1"/>
    <col min="30" max="30" width="7.00390625" style="2" bestFit="1" customWidth="1"/>
    <col min="31" max="31" width="11.140625" style="2" bestFit="1" customWidth="1"/>
    <col min="32" max="16384" width="9.140625" style="2" customWidth="1"/>
  </cols>
  <sheetData>
    <row r="1" spans="1:2" ht="8.25">
      <c r="A1" s="2" t="s">
        <v>0</v>
      </c>
      <c r="B1" s="2">
        <v>37362.56805555556</v>
      </c>
    </row>
    <row r="2" spans="1:5" ht="8.25">
      <c r="A2" s="2" t="s">
        <v>1</v>
      </c>
      <c r="B2" s="2" t="s">
        <v>170</v>
      </c>
      <c r="C2" s="2" t="s">
        <v>36</v>
      </c>
      <c r="D2" s="2" t="s">
        <v>37</v>
      </c>
      <c r="E2" s="2" t="s">
        <v>38</v>
      </c>
    </row>
    <row r="3" spans="1:6" ht="8.25">
      <c r="A3" s="2" t="s">
        <v>3</v>
      </c>
      <c r="B3" s="2" t="s">
        <v>171</v>
      </c>
      <c r="C3" s="2">
        <f>AVERAGE(E3:F3)</f>
        <v>34.875</v>
      </c>
      <c r="D3" s="2">
        <f>CONVERT(C3,"ft","m")</f>
        <v>10.6299</v>
      </c>
      <c r="E3" s="2">
        <f>CONVERT(VALUE(LEFT(B4,3)),"in","ft")</f>
        <v>34.75</v>
      </c>
      <c r="F3" s="2">
        <f>CONVERT(VALUE(RIGHT(B4,3)),"in","ft")</f>
        <v>35</v>
      </c>
    </row>
    <row r="4" spans="1:2" ht="8.25">
      <c r="A4" s="2" t="s">
        <v>5</v>
      </c>
      <c r="B4" s="2" t="s">
        <v>172</v>
      </c>
    </row>
    <row r="5" ht="8.25">
      <c r="A5" s="2" t="s">
        <v>7</v>
      </c>
    </row>
    <row r="6" ht="9" thickBot="1"/>
    <row r="7" spans="1:21" ht="9" thickTop="1">
      <c r="A7" s="3" t="s">
        <v>18</v>
      </c>
      <c r="B7" s="4" t="s">
        <v>26</v>
      </c>
      <c r="C7" s="4" t="s">
        <v>20</v>
      </c>
      <c r="D7" s="4" t="s">
        <v>21</v>
      </c>
      <c r="E7" s="4" t="s">
        <v>22</v>
      </c>
      <c r="F7" s="4"/>
      <c r="G7" s="4"/>
      <c r="H7" s="4"/>
      <c r="I7" s="4"/>
      <c r="J7" s="4"/>
      <c r="K7" s="5"/>
      <c r="T7" s="2" t="s">
        <v>24</v>
      </c>
      <c r="U7" s="2" t="s">
        <v>33</v>
      </c>
    </row>
    <row r="8" spans="1:23" ht="8.25">
      <c r="A8" s="6" t="s">
        <v>23</v>
      </c>
      <c r="B8" s="7"/>
      <c r="C8" s="7" t="s">
        <v>24</v>
      </c>
      <c r="D8" s="7" t="s">
        <v>24</v>
      </c>
      <c r="E8" s="7" t="s">
        <v>24</v>
      </c>
      <c r="F8" s="7"/>
      <c r="G8" s="7"/>
      <c r="H8" s="7"/>
      <c r="I8" s="7"/>
      <c r="J8" s="7"/>
      <c r="K8" s="8"/>
      <c r="Q8" s="2" t="s">
        <v>27</v>
      </c>
      <c r="R8" s="2" t="s">
        <v>28</v>
      </c>
      <c r="T8" s="2" t="s">
        <v>25</v>
      </c>
      <c r="U8" s="2" t="s">
        <v>34</v>
      </c>
      <c r="V8" s="2" t="s">
        <v>27</v>
      </c>
      <c r="W8" s="2" t="s">
        <v>28</v>
      </c>
    </row>
    <row r="9" spans="1:21" ht="8.25">
      <c r="A9" s="6"/>
      <c r="B9" s="7"/>
      <c r="C9" s="7" t="s">
        <v>25</v>
      </c>
      <c r="D9" s="7" t="s">
        <v>29</v>
      </c>
      <c r="E9" s="7" t="s">
        <v>25</v>
      </c>
      <c r="F9" s="7"/>
      <c r="G9" s="7" t="s">
        <v>27</v>
      </c>
      <c r="H9" s="7" t="s">
        <v>28</v>
      </c>
      <c r="I9" s="7" t="s">
        <v>39</v>
      </c>
      <c r="J9" s="7" t="s">
        <v>40</v>
      </c>
      <c r="K9" s="8" t="s">
        <v>41</v>
      </c>
      <c r="O9" s="2" t="s">
        <v>8</v>
      </c>
      <c r="P9" s="2">
        <v>0.375</v>
      </c>
      <c r="Q9" s="2">
        <f>CONVERT(P9,"um","mm")</f>
        <v>0.000375</v>
      </c>
      <c r="R9" s="2">
        <f>-LOG(Q9/1,2)</f>
        <v>11.380821783940931</v>
      </c>
      <c r="U9" s="2" t="s">
        <v>35</v>
      </c>
    </row>
    <row r="10" spans="1:23" ht="8.25">
      <c r="A10" s="11">
        <v>0</v>
      </c>
      <c r="B10" s="12">
        <v>1400</v>
      </c>
      <c r="C10" s="7">
        <v>0</v>
      </c>
      <c r="D10" s="7">
        <v>100</v>
      </c>
      <c r="E10" s="7">
        <v>0</v>
      </c>
      <c r="F10" s="7"/>
      <c r="G10" s="7">
        <f>CONVERT(A10,"um","mm")</f>
        <v>0</v>
      </c>
      <c r="H10" s="7" t="e">
        <f>-LOG(G10,2)</f>
        <v>#NUM!</v>
      </c>
      <c r="I10" s="7">
        <v>100</v>
      </c>
      <c r="J10" s="7"/>
      <c r="K10" s="8"/>
      <c r="O10" s="2" t="s">
        <v>9</v>
      </c>
      <c r="P10" s="2">
        <v>2000</v>
      </c>
      <c r="Q10" s="2">
        <f>CONVERT(P10,"um","mm")</f>
        <v>2</v>
      </c>
      <c r="R10" s="2">
        <f aca="true" t="shared" si="0" ref="R10:R16">-LOG(Q10/1,2)</f>
        <v>-1</v>
      </c>
      <c r="T10" s="2">
        <v>5</v>
      </c>
      <c r="U10" s="2">
        <v>0.923</v>
      </c>
      <c r="V10" s="2">
        <f>CONVERT(U10,"um","mm")</f>
        <v>0.000923</v>
      </c>
      <c r="W10" s="2">
        <f>-LOG(V10/1,2)</f>
        <v>10.0813817316784</v>
      </c>
    </row>
    <row r="11" spans="1:23" ht="8.25">
      <c r="A11" s="11">
        <v>0.12</v>
      </c>
      <c r="B11" s="12">
        <v>1300</v>
      </c>
      <c r="C11" s="7">
        <v>0</v>
      </c>
      <c r="D11" s="7">
        <v>100</v>
      </c>
      <c r="E11" s="7">
        <v>0</v>
      </c>
      <c r="F11" s="7"/>
      <c r="G11" s="7">
        <f>CONVERT(A11,"um","mm")</f>
        <v>0.00012</v>
      </c>
      <c r="H11" s="7">
        <f aca="true" t="shared" si="1" ref="H11:H44">-LOG(G11,2)</f>
        <v>13.024677973715656</v>
      </c>
      <c r="I11" s="7">
        <v>100</v>
      </c>
      <c r="J11" s="7">
        <v>13</v>
      </c>
      <c r="K11" s="8">
        <v>0</v>
      </c>
      <c r="O11" s="2" t="s">
        <v>10</v>
      </c>
      <c r="P11" s="2">
        <v>100</v>
      </c>
      <c r="Q11" s="2">
        <f>CONVERT(P11,"um","mm")</f>
        <v>0.1</v>
      </c>
      <c r="R11" s="2">
        <f t="shared" si="0"/>
        <v>3.321928094887362</v>
      </c>
      <c r="T11" s="2">
        <v>10</v>
      </c>
      <c r="U11" s="2">
        <v>1.525</v>
      </c>
      <c r="V11" s="2">
        <f>CONVERT(U11,"um","mm")</f>
        <v>0.001525</v>
      </c>
      <c r="W11" s="2">
        <f aca="true" t="shared" si="2" ref="W11:W18">-LOG(V11/1,2)</f>
        <v>9.356975041986564</v>
      </c>
    </row>
    <row r="12" spans="1:23" ht="8.25">
      <c r="A12" s="11">
        <v>0.24</v>
      </c>
      <c r="B12" s="12">
        <v>1200</v>
      </c>
      <c r="C12" s="7">
        <v>0</v>
      </c>
      <c r="D12" s="7">
        <v>100</v>
      </c>
      <c r="E12" s="7">
        <v>0.57</v>
      </c>
      <c r="F12" s="7"/>
      <c r="G12" s="7">
        <f>CONVERT(A12,"um","mm")</f>
        <v>0.00024</v>
      </c>
      <c r="H12" s="7">
        <f t="shared" si="1"/>
        <v>12.024677973715656</v>
      </c>
      <c r="I12" s="7">
        <v>100</v>
      </c>
      <c r="J12" s="7">
        <v>12</v>
      </c>
      <c r="K12" s="8">
        <v>0.57</v>
      </c>
      <c r="O12" s="2" t="s">
        <v>11</v>
      </c>
      <c r="P12" s="2">
        <v>48.66</v>
      </c>
      <c r="Q12" s="2">
        <f>CONVERT(P12,"um","mm")</f>
        <v>0.048659999999999995</v>
      </c>
      <c r="R12" s="2">
        <f t="shared" si="0"/>
        <v>4.361119869498383</v>
      </c>
      <c r="T12" s="2">
        <v>16</v>
      </c>
      <c r="U12" s="2">
        <v>2.638</v>
      </c>
      <c r="V12" s="2">
        <f>CONVERT(U12,"um","mm")</f>
        <v>0.002638</v>
      </c>
      <c r="W12" s="2">
        <f t="shared" si="2"/>
        <v>8.566339720072628</v>
      </c>
    </row>
    <row r="13" spans="1:23" ht="8.25">
      <c r="A13" s="11">
        <v>0.49</v>
      </c>
      <c r="B13" s="12">
        <v>1100</v>
      </c>
      <c r="C13" s="7">
        <v>0.57</v>
      </c>
      <c r="D13" s="7">
        <v>99.4</v>
      </c>
      <c r="E13" s="7">
        <v>4.99</v>
      </c>
      <c r="F13" s="7"/>
      <c r="G13" s="7">
        <f>CONVERT(A13,"um","mm")</f>
        <v>0.00049</v>
      </c>
      <c r="H13" s="7">
        <f t="shared" si="1"/>
        <v>10.994930630321603</v>
      </c>
      <c r="I13" s="7">
        <v>99.4</v>
      </c>
      <c r="J13" s="7">
        <v>11</v>
      </c>
      <c r="K13" s="8">
        <v>4.99</v>
      </c>
      <c r="O13" s="2" t="s">
        <v>12</v>
      </c>
      <c r="P13" s="2">
        <v>28.66</v>
      </c>
      <c r="Q13" s="2">
        <f>CONVERT(P13,"um","mm")</f>
        <v>0.02866</v>
      </c>
      <c r="R13" s="2">
        <f t="shared" si="0"/>
        <v>5.124817580174666</v>
      </c>
      <c r="T13" s="2">
        <v>25</v>
      </c>
      <c r="U13" s="2">
        <v>5.197</v>
      </c>
      <c r="V13" s="2">
        <f>CONVERT(U13,"um","mm")</f>
        <v>0.005197</v>
      </c>
      <c r="W13" s="2">
        <f t="shared" si="2"/>
        <v>7.588105225656272</v>
      </c>
    </row>
    <row r="14" spans="1:23" ht="8.25">
      <c r="A14" s="11">
        <v>0.98</v>
      </c>
      <c r="B14" s="12">
        <v>1000</v>
      </c>
      <c r="C14" s="7">
        <v>5.56</v>
      </c>
      <c r="D14" s="7">
        <v>94.4</v>
      </c>
      <c r="E14" s="7">
        <v>7.02</v>
      </c>
      <c r="F14" s="7"/>
      <c r="G14" s="7">
        <f>CONVERT(A14,"um","mm")</f>
        <v>0.00098</v>
      </c>
      <c r="H14" s="7">
        <f t="shared" si="1"/>
        <v>9.994930630321603</v>
      </c>
      <c r="I14" s="7">
        <v>94.4</v>
      </c>
      <c r="J14" s="7">
        <v>10</v>
      </c>
      <c r="K14" s="8">
        <v>7.02</v>
      </c>
      <c r="O14" s="2" t="s">
        <v>30</v>
      </c>
      <c r="P14" s="2">
        <v>4.875</v>
      </c>
      <c r="Q14" s="2">
        <f>CONVERT(P14,"um","mm")</f>
        <v>0.004875</v>
      </c>
      <c r="R14" s="2">
        <f t="shared" si="0"/>
        <v>7.680382065799839</v>
      </c>
      <c r="T14" s="2">
        <v>50</v>
      </c>
      <c r="U14" s="2">
        <v>28.66</v>
      </c>
      <c r="V14" s="2">
        <f>CONVERT(U14,"um","mm")</f>
        <v>0.02866</v>
      </c>
      <c r="W14" s="2">
        <f t="shared" si="2"/>
        <v>5.124817580174666</v>
      </c>
    </row>
    <row r="15" spans="1:23" ht="8.25">
      <c r="A15" s="11">
        <v>1.95</v>
      </c>
      <c r="B15" s="12">
        <v>900</v>
      </c>
      <c r="C15" s="7">
        <v>12.6</v>
      </c>
      <c r="D15" s="7">
        <v>87.4</v>
      </c>
      <c r="E15" s="7">
        <v>8.38</v>
      </c>
      <c r="F15" s="7"/>
      <c r="G15" s="7">
        <f>CONVERT(A15,"um","mm")</f>
        <v>0.00195</v>
      </c>
      <c r="H15" s="7">
        <f t="shared" si="1"/>
        <v>9.002310160687202</v>
      </c>
      <c r="I15" s="7">
        <v>87.4</v>
      </c>
      <c r="J15" s="7">
        <v>9</v>
      </c>
      <c r="K15" s="8">
        <v>8.38</v>
      </c>
      <c r="O15" s="2" t="s">
        <v>13</v>
      </c>
      <c r="P15" s="2">
        <v>1.698</v>
      </c>
      <c r="Q15" s="2">
        <f>CONVERT(P15,"um","mm")</f>
        <v>0.001698</v>
      </c>
      <c r="R15" s="2">
        <f t="shared" si="0"/>
        <v>9.201947825771136</v>
      </c>
      <c r="T15" s="2">
        <v>75</v>
      </c>
      <c r="U15" s="2">
        <v>63.47</v>
      </c>
      <c r="V15" s="2">
        <f>CONVERT(U15,"um","mm")</f>
        <v>0.06347</v>
      </c>
      <c r="W15" s="2">
        <f t="shared" si="2"/>
        <v>3.977781347154032</v>
      </c>
    </row>
    <row r="16" spans="1:23" ht="8.25">
      <c r="A16" s="11">
        <v>3.9</v>
      </c>
      <c r="B16" s="12">
        <v>800</v>
      </c>
      <c r="C16" s="7">
        <v>21</v>
      </c>
      <c r="D16" s="7">
        <v>79</v>
      </c>
      <c r="E16" s="7">
        <v>9.88</v>
      </c>
      <c r="F16" s="7"/>
      <c r="G16" s="7">
        <f>CONVERT(A16,"um","mm")</f>
        <v>0.0039</v>
      </c>
      <c r="H16" s="7">
        <f t="shared" si="1"/>
        <v>8.002310160687202</v>
      </c>
      <c r="I16" s="7">
        <v>79</v>
      </c>
      <c r="J16" s="7">
        <v>8</v>
      </c>
      <c r="K16" s="8">
        <v>9.88</v>
      </c>
      <c r="O16" s="2" t="s">
        <v>14</v>
      </c>
      <c r="P16" s="2">
        <v>60.52</v>
      </c>
      <c r="Q16" s="2">
        <f>CONVERT(P16,"um","mm")</f>
        <v>0.06052</v>
      </c>
      <c r="R16" s="2">
        <f t="shared" si="0"/>
        <v>4.046444202220075</v>
      </c>
      <c r="T16" s="2">
        <v>84</v>
      </c>
      <c r="U16" s="2">
        <v>81.7</v>
      </c>
      <c r="V16" s="2">
        <f>CONVERT(U16,"um","mm")</f>
        <v>0.0817</v>
      </c>
      <c r="W16" s="2">
        <f t="shared" si="2"/>
        <v>3.6135201114037665</v>
      </c>
    </row>
    <row r="17" spans="1:23" ht="8.25">
      <c r="A17" s="11">
        <v>7.8</v>
      </c>
      <c r="B17" s="12">
        <v>700</v>
      </c>
      <c r="C17" s="7">
        <v>30.8</v>
      </c>
      <c r="D17" s="7">
        <v>69.2</v>
      </c>
      <c r="E17" s="7">
        <v>9.73</v>
      </c>
      <c r="F17" s="7"/>
      <c r="G17" s="7">
        <f>CONVERT(A17,"um","mm")</f>
        <v>0.0078</v>
      </c>
      <c r="H17" s="7">
        <f t="shared" si="1"/>
        <v>7.002310160687201</v>
      </c>
      <c r="I17" s="7">
        <v>69.2</v>
      </c>
      <c r="J17" s="7">
        <v>7</v>
      </c>
      <c r="K17" s="8">
        <v>9.73</v>
      </c>
      <c r="O17" s="2" t="s">
        <v>15</v>
      </c>
      <c r="P17" s="2">
        <v>72.27</v>
      </c>
      <c r="T17" s="2">
        <v>90</v>
      </c>
      <c r="U17" s="2">
        <v>105</v>
      </c>
      <c r="V17" s="2">
        <f>CONVERT(U17,"um","mm")</f>
        <v>0.105</v>
      </c>
      <c r="W17" s="2">
        <f t="shared" si="2"/>
        <v>3.2515387669959646</v>
      </c>
    </row>
    <row r="18" spans="1:23" ht="8.25">
      <c r="A18" s="11">
        <v>15.6</v>
      </c>
      <c r="B18" s="12">
        <v>600</v>
      </c>
      <c r="C18" s="7">
        <v>40.6</v>
      </c>
      <c r="D18" s="7">
        <v>59.4</v>
      </c>
      <c r="E18" s="7">
        <v>11</v>
      </c>
      <c r="F18" s="7"/>
      <c r="G18" s="7">
        <f>CONVERT(A18,"um","mm")</f>
        <v>0.0156</v>
      </c>
      <c r="H18" s="7">
        <f t="shared" si="1"/>
        <v>6.002310160687201</v>
      </c>
      <c r="I18" s="7">
        <v>59.4</v>
      </c>
      <c r="J18" s="7">
        <v>6</v>
      </c>
      <c r="K18" s="8">
        <v>11</v>
      </c>
      <c r="O18" s="2" t="s">
        <v>16</v>
      </c>
      <c r="P18" s="2">
        <v>5222</v>
      </c>
      <c r="T18" s="2">
        <v>95</v>
      </c>
      <c r="U18" s="2">
        <v>158.1</v>
      </c>
      <c r="V18" s="2">
        <f>CONVERT(U18,"um","mm")</f>
        <v>0.1581</v>
      </c>
      <c r="W18" s="2">
        <f t="shared" si="2"/>
        <v>2.6610907271910786</v>
      </c>
    </row>
    <row r="19" spans="1:16" ht="8.25">
      <c r="A19" s="11">
        <v>31.2</v>
      </c>
      <c r="B19" s="12">
        <v>500</v>
      </c>
      <c r="C19" s="7">
        <v>51.6</v>
      </c>
      <c r="D19" s="7">
        <v>48.4</v>
      </c>
      <c r="E19" s="7">
        <v>3.99</v>
      </c>
      <c r="F19" s="7"/>
      <c r="G19" s="7">
        <f>CONVERT(A19,"um","mm")</f>
        <v>0.0312</v>
      </c>
      <c r="H19" s="7">
        <f t="shared" si="1"/>
        <v>5.002310160687201</v>
      </c>
      <c r="I19" s="7">
        <v>48.4</v>
      </c>
      <c r="J19" s="7">
        <v>5</v>
      </c>
      <c r="K19" s="8">
        <f>SUM(E19+E20+E21+E22)</f>
        <v>22.77</v>
      </c>
      <c r="O19" s="2" t="s">
        <v>17</v>
      </c>
      <c r="P19" s="2">
        <v>148.5</v>
      </c>
    </row>
    <row r="20" spans="1:31" ht="8.25">
      <c r="A20" s="11">
        <v>37.2</v>
      </c>
      <c r="B20" s="12">
        <v>400</v>
      </c>
      <c r="C20" s="7">
        <v>55.6</v>
      </c>
      <c r="D20" s="7">
        <v>44.4</v>
      </c>
      <c r="E20" s="7">
        <v>5.2</v>
      </c>
      <c r="F20" s="7"/>
      <c r="G20" s="7">
        <f>CONVERT(A20,"um","mm")</f>
        <v>0.0372</v>
      </c>
      <c r="H20" s="7">
        <f t="shared" si="1"/>
        <v>4.748553568441418</v>
      </c>
      <c r="I20" s="7">
        <v>44.4</v>
      </c>
      <c r="J20" s="7">
        <v>4</v>
      </c>
      <c r="K20" s="8">
        <f>SUM(E23+E24+E25+E26)</f>
        <v>18.3</v>
      </c>
      <c r="O20" s="2" t="s">
        <v>31</v>
      </c>
      <c r="P20" s="2">
        <v>3.87</v>
      </c>
      <c r="U20" s="2">
        <v>5</v>
      </c>
      <c r="V20" s="2">
        <v>10</v>
      </c>
      <c r="W20" s="2">
        <v>16</v>
      </c>
      <c r="X20" s="2">
        <v>25</v>
      </c>
      <c r="Y20" s="2">
        <v>50</v>
      </c>
      <c r="Z20" s="2">
        <v>75</v>
      </c>
      <c r="AA20" s="2">
        <v>84</v>
      </c>
      <c r="AB20" s="2">
        <v>90</v>
      </c>
      <c r="AC20" s="2">
        <v>95</v>
      </c>
      <c r="AD20" s="2" t="s">
        <v>45</v>
      </c>
      <c r="AE20" s="2" t="s">
        <v>46</v>
      </c>
    </row>
    <row r="21" spans="1:30" ht="8.25">
      <c r="A21" s="11">
        <v>44.2</v>
      </c>
      <c r="B21" s="12">
        <v>325</v>
      </c>
      <c r="C21" s="7">
        <v>60.8</v>
      </c>
      <c r="D21" s="7">
        <v>39.2</v>
      </c>
      <c r="E21" s="7">
        <v>6.54</v>
      </c>
      <c r="F21" s="7"/>
      <c r="G21" s="7">
        <f>CONVERT(A21,"um","mm")</f>
        <v>0.0442</v>
      </c>
      <c r="H21" s="7">
        <f t="shared" si="1"/>
        <v>4.499809820158018</v>
      </c>
      <c r="I21" s="7">
        <v>39.2</v>
      </c>
      <c r="J21" s="7">
        <v>3</v>
      </c>
      <c r="K21" s="8">
        <f>SUM(E27+E28+E29+E30)</f>
        <v>4.91</v>
      </c>
      <c r="O21" s="2" t="s">
        <v>32</v>
      </c>
      <c r="P21" s="2">
        <v>20.07</v>
      </c>
      <c r="U21" s="2">
        <v>0.000923</v>
      </c>
      <c r="V21" s="2">
        <v>0.001525</v>
      </c>
      <c r="W21" s="2">
        <v>0.002638</v>
      </c>
      <c r="X21" s="2">
        <v>0.005197</v>
      </c>
      <c r="Y21" s="2">
        <v>0.02866</v>
      </c>
      <c r="Z21" s="2">
        <v>0.06347</v>
      </c>
      <c r="AA21" s="2">
        <v>0.0817</v>
      </c>
      <c r="AB21" s="2">
        <v>0.105</v>
      </c>
      <c r="AC21" s="2">
        <v>0.1581</v>
      </c>
      <c r="AD21" s="2">
        <f>((W21+AA21)/2)</f>
        <v>0.042169</v>
      </c>
    </row>
    <row r="22" spans="1:31" ht="8.25">
      <c r="A22" s="11">
        <v>52.6</v>
      </c>
      <c r="B22" s="12">
        <v>270</v>
      </c>
      <c r="C22" s="7">
        <v>67.3</v>
      </c>
      <c r="D22" s="7">
        <v>32.7</v>
      </c>
      <c r="E22" s="7">
        <v>7.04</v>
      </c>
      <c r="F22" s="7"/>
      <c r="G22" s="7">
        <f>CONVERT(A22,"um","mm")</f>
        <v>0.0526</v>
      </c>
      <c r="H22" s="7">
        <f t="shared" si="1"/>
        <v>4.2487933902571475</v>
      </c>
      <c r="I22" s="7">
        <v>32.7</v>
      </c>
      <c r="J22" s="7">
        <v>2</v>
      </c>
      <c r="K22" s="8">
        <f>SUM(E31+E32+E33+E34)</f>
        <v>1.93</v>
      </c>
      <c r="U22" s="2">
        <v>10.0813817316784</v>
      </c>
      <c r="V22" s="2">
        <v>9.356975041986564</v>
      </c>
      <c r="W22" s="2">
        <v>8.566339720072628</v>
      </c>
      <c r="X22" s="2">
        <v>7.588105225656272</v>
      </c>
      <c r="Y22" s="2">
        <v>5.124817580174666</v>
      </c>
      <c r="Z22" s="2">
        <v>3.977781347154032</v>
      </c>
      <c r="AA22" s="2">
        <v>3.6135201114037665</v>
      </c>
      <c r="AB22" s="2">
        <v>3.2515387669959646</v>
      </c>
      <c r="AC22" s="2">
        <v>2.6610907271910786</v>
      </c>
      <c r="AD22" s="2">
        <f>((W22+AA22)/2)</f>
        <v>6.089929915738198</v>
      </c>
      <c r="AE22" s="2">
        <f>((X22-AB22)/2)</f>
        <v>2.1682832293301537</v>
      </c>
    </row>
    <row r="23" spans="1:11" ht="8.25">
      <c r="A23" s="11">
        <v>62.5</v>
      </c>
      <c r="B23" s="12">
        <v>230</v>
      </c>
      <c r="C23" s="7">
        <v>74.3</v>
      </c>
      <c r="D23" s="7">
        <v>25.7</v>
      </c>
      <c r="E23" s="7">
        <v>6.41</v>
      </c>
      <c r="F23" s="7"/>
      <c r="G23" s="7">
        <f>CONVERT(A23,"um","mm")</f>
        <v>0.0625</v>
      </c>
      <c r="H23" s="7">
        <f t="shared" si="1"/>
        <v>4</v>
      </c>
      <c r="I23" s="7">
        <v>25.7</v>
      </c>
      <c r="J23" s="7">
        <v>1</v>
      </c>
      <c r="K23" s="8">
        <f>SUM(E35+E36+E37+E38)</f>
        <v>0.5042</v>
      </c>
    </row>
    <row r="24" spans="1:17" ht="8.25">
      <c r="A24" s="11">
        <v>74</v>
      </c>
      <c r="B24" s="12">
        <v>200</v>
      </c>
      <c r="C24" s="7">
        <v>80.8</v>
      </c>
      <c r="D24" s="7">
        <v>19.2</v>
      </c>
      <c r="E24" s="7">
        <v>5.33</v>
      </c>
      <c r="F24" s="7"/>
      <c r="G24" s="7">
        <f>CONVERT(A24,"um","mm")</f>
        <v>0.074</v>
      </c>
      <c r="H24" s="7">
        <f t="shared" si="1"/>
        <v>3.7563309190331378</v>
      </c>
      <c r="I24" s="7">
        <v>19.2</v>
      </c>
      <c r="J24" s="7">
        <v>0</v>
      </c>
      <c r="K24" s="8">
        <f>SUM(E39+E40+E41+E42)</f>
        <v>0</v>
      </c>
      <c r="O24" s="2" t="s">
        <v>42</v>
      </c>
      <c r="P24" s="2" t="s">
        <v>43</v>
      </c>
      <c r="Q24" s="2" t="s">
        <v>44</v>
      </c>
    </row>
    <row r="25" spans="1:17" ht="8.25">
      <c r="A25" s="11">
        <v>88</v>
      </c>
      <c r="B25" s="12">
        <v>170</v>
      </c>
      <c r="C25" s="7">
        <v>86.1</v>
      </c>
      <c r="D25" s="7">
        <v>13.9</v>
      </c>
      <c r="E25" s="7">
        <v>3.91</v>
      </c>
      <c r="F25" s="7"/>
      <c r="G25" s="7">
        <f>CONVERT(A25,"um","mm")</f>
        <v>0.088</v>
      </c>
      <c r="H25" s="7">
        <f t="shared" si="1"/>
        <v>3.50635266602479</v>
      </c>
      <c r="I25" s="7">
        <v>13.9</v>
      </c>
      <c r="J25" s="7">
        <v>-1</v>
      </c>
      <c r="K25" s="8">
        <f>SUM(E43+E44)</f>
        <v>0</v>
      </c>
      <c r="O25" s="2">
        <f>SUM(K25+K24+K23+K22+K21+K20)</f>
        <v>25.6442</v>
      </c>
      <c r="P25" s="2">
        <f>SUM(K19+K18+K17+K16)</f>
        <v>53.38</v>
      </c>
      <c r="Q25" s="2">
        <f>SUM(K15+K14+K13+K12+K11+K10)</f>
        <v>20.96</v>
      </c>
    </row>
    <row r="26" spans="1:11" ht="8.25">
      <c r="A26" s="11">
        <v>105</v>
      </c>
      <c r="B26" s="12">
        <v>140</v>
      </c>
      <c r="C26" s="7">
        <v>90</v>
      </c>
      <c r="D26" s="7">
        <v>10</v>
      </c>
      <c r="E26" s="7">
        <v>2.65</v>
      </c>
      <c r="F26" s="7"/>
      <c r="G26" s="7">
        <f>CONVERT(A26,"um","mm")</f>
        <v>0.105</v>
      </c>
      <c r="H26" s="7">
        <f t="shared" si="1"/>
        <v>3.2515387669959646</v>
      </c>
      <c r="I26" s="7">
        <v>10</v>
      </c>
      <c r="J26" s="7"/>
      <c r="K26" s="8"/>
    </row>
    <row r="27" spans="1:11" ht="8.25">
      <c r="A27" s="11">
        <v>125</v>
      </c>
      <c r="B27" s="12">
        <v>120</v>
      </c>
      <c r="C27" s="7">
        <v>92.7</v>
      </c>
      <c r="D27" s="7">
        <v>7.35</v>
      </c>
      <c r="E27" s="7">
        <v>1.85</v>
      </c>
      <c r="F27" s="7"/>
      <c r="G27" s="7">
        <f>CONVERT(A27,"um","mm")</f>
        <v>0.125</v>
      </c>
      <c r="H27" s="7">
        <f t="shared" si="1"/>
        <v>3</v>
      </c>
      <c r="I27" s="7">
        <v>7.35</v>
      </c>
      <c r="J27" s="7"/>
      <c r="K27" s="8"/>
    </row>
    <row r="28" spans="1:11" ht="8.25">
      <c r="A28" s="11">
        <v>149</v>
      </c>
      <c r="B28" s="12">
        <v>100</v>
      </c>
      <c r="C28" s="7">
        <v>94.5</v>
      </c>
      <c r="D28" s="7">
        <v>5.5</v>
      </c>
      <c r="E28" s="7">
        <v>1.33</v>
      </c>
      <c r="F28" s="7"/>
      <c r="G28" s="7">
        <f>CONVERT(A28,"um","mm")</f>
        <v>0.149</v>
      </c>
      <c r="H28" s="7">
        <f t="shared" si="1"/>
        <v>2.746615764199926</v>
      </c>
      <c r="I28" s="7">
        <v>5.5</v>
      </c>
      <c r="J28" s="7"/>
      <c r="K28" s="8"/>
    </row>
    <row r="29" spans="1:11" ht="8.25">
      <c r="A29" s="11">
        <v>177</v>
      </c>
      <c r="B29" s="12">
        <v>80</v>
      </c>
      <c r="C29" s="7">
        <v>95.8</v>
      </c>
      <c r="D29" s="7">
        <v>4.16</v>
      </c>
      <c r="E29" s="7">
        <v>0.99</v>
      </c>
      <c r="F29" s="7"/>
      <c r="G29" s="7">
        <f>CONVERT(A29,"um","mm")</f>
        <v>0.177</v>
      </c>
      <c r="H29" s="7">
        <f t="shared" si="1"/>
        <v>2.49817873457909</v>
      </c>
      <c r="I29" s="7">
        <v>4.16</v>
      </c>
      <c r="J29" s="7"/>
      <c r="K29" s="8"/>
    </row>
    <row r="30" spans="1:11" ht="8.25">
      <c r="A30" s="11">
        <v>210</v>
      </c>
      <c r="B30" s="12">
        <v>70</v>
      </c>
      <c r="C30" s="7">
        <v>96.8</v>
      </c>
      <c r="D30" s="7">
        <v>3.17</v>
      </c>
      <c r="E30" s="7">
        <v>0.74</v>
      </c>
      <c r="F30" s="7"/>
      <c r="G30" s="7">
        <f>CONVERT(A30,"um","mm")</f>
        <v>0.21</v>
      </c>
      <c r="H30" s="7">
        <f t="shared" si="1"/>
        <v>2.2515387669959646</v>
      </c>
      <c r="I30" s="7">
        <v>3.17</v>
      </c>
      <c r="J30" s="7"/>
      <c r="K30" s="8"/>
    </row>
    <row r="31" spans="1:11" ht="8.25">
      <c r="A31" s="11">
        <v>250</v>
      </c>
      <c r="B31" s="12">
        <v>60</v>
      </c>
      <c r="C31" s="7">
        <v>97.6</v>
      </c>
      <c r="D31" s="7">
        <v>2.44</v>
      </c>
      <c r="E31" s="7">
        <v>0.51</v>
      </c>
      <c r="F31" s="7"/>
      <c r="G31" s="7">
        <f>CONVERT(A31,"um","mm")</f>
        <v>0.25</v>
      </c>
      <c r="H31" s="7">
        <f t="shared" si="1"/>
        <v>2</v>
      </c>
      <c r="I31" s="7">
        <v>2.44</v>
      </c>
      <c r="J31" s="7"/>
      <c r="K31" s="8"/>
    </row>
    <row r="32" spans="1:11" ht="8.25">
      <c r="A32" s="11">
        <v>297</v>
      </c>
      <c r="B32" s="12">
        <v>50</v>
      </c>
      <c r="C32" s="7">
        <v>98.1</v>
      </c>
      <c r="D32" s="7">
        <v>1.92</v>
      </c>
      <c r="E32" s="7">
        <v>0.44</v>
      </c>
      <c r="F32" s="7"/>
      <c r="G32" s="7">
        <f>CONVERT(A32,"um","mm")</f>
        <v>0.297</v>
      </c>
      <c r="H32" s="7">
        <f t="shared" si="1"/>
        <v>1.7514651638613215</v>
      </c>
      <c r="I32" s="7">
        <v>1.92</v>
      </c>
      <c r="J32" s="7"/>
      <c r="K32" s="8"/>
    </row>
    <row r="33" spans="1:11" ht="8.25">
      <c r="A33" s="11">
        <v>354</v>
      </c>
      <c r="B33" s="12">
        <v>45</v>
      </c>
      <c r="C33" s="7">
        <v>98.5</v>
      </c>
      <c r="D33" s="7">
        <v>1.48</v>
      </c>
      <c r="E33" s="7">
        <v>0.47</v>
      </c>
      <c r="F33" s="7"/>
      <c r="G33" s="7">
        <f>CONVERT(A33,"um","mm")</f>
        <v>0.354</v>
      </c>
      <c r="H33" s="7">
        <f t="shared" si="1"/>
        <v>1.4981787345790896</v>
      </c>
      <c r="I33" s="7">
        <v>1.48</v>
      </c>
      <c r="J33" s="7"/>
      <c r="K33" s="8"/>
    </row>
    <row r="34" spans="1:11" ht="8.25">
      <c r="A34" s="11">
        <v>420</v>
      </c>
      <c r="B34" s="12">
        <v>40</v>
      </c>
      <c r="C34" s="7">
        <v>99</v>
      </c>
      <c r="D34" s="7">
        <v>1.01</v>
      </c>
      <c r="E34" s="7">
        <v>0.51</v>
      </c>
      <c r="F34" s="7"/>
      <c r="G34" s="7">
        <f>CONVERT(A34,"um","mm")</f>
        <v>0.42</v>
      </c>
      <c r="H34" s="7">
        <f t="shared" si="1"/>
        <v>1.2515387669959643</v>
      </c>
      <c r="I34" s="7">
        <v>1.01</v>
      </c>
      <c r="J34" s="7"/>
      <c r="K34" s="8"/>
    </row>
    <row r="35" spans="1:11" ht="8.25">
      <c r="A35" s="11">
        <v>500</v>
      </c>
      <c r="B35" s="12">
        <v>35</v>
      </c>
      <c r="C35" s="7">
        <v>99.5</v>
      </c>
      <c r="D35" s="7">
        <v>0.5</v>
      </c>
      <c r="E35" s="7">
        <v>0.38</v>
      </c>
      <c r="F35" s="7"/>
      <c r="G35" s="7">
        <f>CONVERT(A35,"um","mm")</f>
        <v>0.5</v>
      </c>
      <c r="H35" s="7">
        <f t="shared" si="1"/>
        <v>1</v>
      </c>
      <c r="I35" s="7">
        <v>0.5</v>
      </c>
      <c r="J35" s="7"/>
      <c r="K35" s="8"/>
    </row>
    <row r="36" spans="1:11" ht="8.25">
      <c r="A36" s="11">
        <v>590</v>
      </c>
      <c r="B36" s="12">
        <v>30</v>
      </c>
      <c r="C36" s="7">
        <v>99.9</v>
      </c>
      <c r="D36" s="7">
        <v>0.12</v>
      </c>
      <c r="E36" s="7">
        <v>0.12</v>
      </c>
      <c r="F36" s="7"/>
      <c r="G36" s="7">
        <f>CONVERT(A36,"um","mm")</f>
        <v>0.59</v>
      </c>
      <c r="H36" s="7">
        <f t="shared" si="1"/>
        <v>0.7612131404128836</v>
      </c>
      <c r="I36" s="7">
        <v>0.12</v>
      </c>
      <c r="J36" s="7"/>
      <c r="K36" s="8"/>
    </row>
    <row r="37" spans="1:11" ht="8.25">
      <c r="A37" s="11">
        <v>710</v>
      </c>
      <c r="B37" s="12">
        <v>25</v>
      </c>
      <c r="C37" s="7">
        <v>99.996</v>
      </c>
      <c r="D37" s="7">
        <v>0.0042</v>
      </c>
      <c r="E37" s="7">
        <v>0.0042</v>
      </c>
      <c r="F37" s="7"/>
      <c r="G37" s="7">
        <f>CONVERT(A37,"um","mm")</f>
        <v>0.71</v>
      </c>
      <c r="H37" s="7">
        <f t="shared" si="1"/>
        <v>0.49410907027004275</v>
      </c>
      <c r="I37" s="7">
        <v>0.0042</v>
      </c>
      <c r="J37" s="7"/>
      <c r="K37" s="8"/>
    </row>
    <row r="38" spans="1:11" ht="8.25">
      <c r="A38" s="11">
        <v>840</v>
      </c>
      <c r="B38" s="12">
        <v>20</v>
      </c>
      <c r="C38" s="7">
        <v>100</v>
      </c>
      <c r="D38" s="7">
        <v>0</v>
      </c>
      <c r="E38" s="7">
        <v>0</v>
      </c>
      <c r="F38" s="7"/>
      <c r="G38" s="7">
        <f>CONVERT(A38,"um","mm")</f>
        <v>0.84</v>
      </c>
      <c r="H38" s="7">
        <f t="shared" si="1"/>
        <v>0.2515387669959645</v>
      </c>
      <c r="I38" s="7">
        <v>0</v>
      </c>
      <c r="J38" s="7"/>
      <c r="K38" s="8"/>
    </row>
    <row r="39" spans="1:11" ht="8.25">
      <c r="A39" s="11">
        <v>1000</v>
      </c>
      <c r="B39" s="12">
        <v>18</v>
      </c>
      <c r="C39" s="7">
        <v>100</v>
      </c>
      <c r="D39" s="7">
        <v>0</v>
      </c>
      <c r="E39" s="7">
        <v>0</v>
      </c>
      <c r="F39" s="7"/>
      <c r="G39" s="7">
        <f>CONVERT(A39,"um","mm")</f>
        <v>1</v>
      </c>
      <c r="H39" s="7">
        <f t="shared" si="1"/>
        <v>0</v>
      </c>
      <c r="I39" s="7">
        <v>0</v>
      </c>
      <c r="J39" s="7"/>
      <c r="K39" s="8"/>
    </row>
    <row r="40" spans="1:11" ht="8.25">
      <c r="A40" s="11">
        <v>1190</v>
      </c>
      <c r="B40" s="12">
        <v>16</v>
      </c>
      <c r="C40" s="7">
        <v>100</v>
      </c>
      <c r="D40" s="7">
        <v>0</v>
      </c>
      <c r="E40" s="7">
        <v>0</v>
      </c>
      <c r="F40" s="7"/>
      <c r="G40" s="7">
        <f>CONVERT(A40,"um","mm")</f>
        <v>1.19</v>
      </c>
      <c r="H40" s="7">
        <f t="shared" si="1"/>
        <v>-0.2509615735332188</v>
      </c>
      <c r="I40" s="7">
        <v>0</v>
      </c>
      <c r="J40" s="7"/>
      <c r="K40" s="8"/>
    </row>
    <row r="41" spans="1:11" ht="8.25">
      <c r="A41" s="11">
        <v>1410</v>
      </c>
      <c r="B41" s="12">
        <v>14</v>
      </c>
      <c r="C41" s="7">
        <v>100</v>
      </c>
      <c r="D41" s="7">
        <v>0</v>
      </c>
      <c r="E41" s="7">
        <v>0</v>
      </c>
      <c r="F41" s="7"/>
      <c r="G41" s="7">
        <f>CONVERT(A41,"um","mm")</f>
        <v>1.41</v>
      </c>
      <c r="H41" s="7">
        <f t="shared" si="1"/>
        <v>-0.4956951626240688</v>
      </c>
      <c r="I41" s="7">
        <v>0</v>
      </c>
      <c r="J41" s="7"/>
      <c r="K41" s="8"/>
    </row>
    <row r="42" spans="1:11" ht="8.25">
      <c r="A42" s="11">
        <v>1680</v>
      </c>
      <c r="B42" s="12">
        <v>12</v>
      </c>
      <c r="C42" s="7">
        <v>100</v>
      </c>
      <c r="D42" s="7">
        <v>0</v>
      </c>
      <c r="E42" s="7">
        <v>0</v>
      </c>
      <c r="F42" s="7"/>
      <c r="G42" s="7">
        <f>CONVERT(A42,"um","mm")</f>
        <v>1.68</v>
      </c>
      <c r="H42" s="7">
        <f t="shared" si="1"/>
        <v>-0.7484612330040356</v>
      </c>
      <c r="I42" s="7">
        <v>0</v>
      </c>
      <c r="J42" s="7"/>
      <c r="K42" s="8"/>
    </row>
    <row r="43" spans="1:11" ht="8.25">
      <c r="A43" s="11">
        <v>2000</v>
      </c>
      <c r="B43" s="12">
        <v>10</v>
      </c>
      <c r="C43" s="7">
        <v>100</v>
      </c>
      <c r="D43" s="7">
        <v>0</v>
      </c>
      <c r="E43" s="7">
        <v>0</v>
      </c>
      <c r="F43" s="7"/>
      <c r="G43" s="7">
        <f>CONVERT(A43,"um","mm")</f>
        <v>2</v>
      </c>
      <c r="H43" s="7">
        <f t="shared" si="1"/>
        <v>-1</v>
      </c>
      <c r="I43" s="7">
        <v>0</v>
      </c>
      <c r="J43" s="7"/>
      <c r="K43" s="8"/>
    </row>
    <row r="44" spans="1:11" ht="9" thickBot="1">
      <c r="A44" s="13"/>
      <c r="B44" s="14"/>
      <c r="C44" s="9">
        <v>100</v>
      </c>
      <c r="D44" s="9">
        <v>0</v>
      </c>
      <c r="E44" s="9"/>
      <c r="F44" s="9"/>
      <c r="G44" s="9">
        <f>CONVERT(A44,"um","mm")</f>
        <v>0</v>
      </c>
      <c r="H44" s="9" t="e">
        <f t="shared" si="1"/>
        <v>#NUM!</v>
      </c>
      <c r="I44" s="9"/>
      <c r="J44" s="9"/>
      <c r="K44" s="10"/>
    </row>
    <row r="45" ht="9" thickTop="1"/>
  </sheetData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J1">
      <selection activeCell="O25" sqref="O25:Q25"/>
    </sheetView>
  </sheetViews>
  <sheetFormatPr defaultColWidth="9.140625" defaultRowHeight="12.75"/>
  <cols>
    <col min="1" max="1" width="8.00390625" style="2" bestFit="1" customWidth="1"/>
    <col min="2" max="2" width="9.421875" style="2" bestFit="1" customWidth="1"/>
    <col min="3" max="4" width="9.28125" style="2" bestFit="1" customWidth="1"/>
    <col min="5" max="5" width="10.57421875" style="2" bestFit="1" customWidth="1"/>
    <col min="6" max="6" width="0.85546875" style="2" customWidth="1"/>
    <col min="7" max="8" width="5.00390625" style="2" bestFit="1" customWidth="1"/>
    <col min="9" max="9" width="5.28125" style="2" bestFit="1" customWidth="1"/>
    <col min="10" max="10" width="4.57421875" style="2" bestFit="1" customWidth="1"/>
    <col min="11" max="11" width="6.28125" style="2" bestFit="1" customWidth="1"/>
    <col min="12" max="14" width="0.85546875" style="2" customWidth="1"/>
    <col min="15" max="15" width="11.57421875" style="2" bestFit="1" customWidth="1"/>
    <col min="16" max="16" width="6.28125" style="2" bestFit="1" customWidth="1"/>
    <col min="17" max="17" width="5.00390625" style="2" bestFit="1" customWidth="1"/>
    <col min="18" max="18" width="4.8515625" style="2" bestFit="1" customWidth="1"/>
    <col min="19" max="19" width="0.85546875" style="2" customWidth="1"/>
    <col min="20" max="20" width="4.8515625" style="2" bestFit="1" customWidth="1"/>
    <col min="21" max="21" width="5.57421875" style="2" bestFit="1" customWidth="1"/>
    <col min="22" max="22" width="5.00390625" style="2" bestFit="1" customWidth="1"/>
    <col min="23" max="23" width="4.8515625" style="2" bestFit="1" customWidth="1"/>
    <col min="24" max="25" width="4.7109375" style="2" bestFit="1" customWidth="1"/>
    <col min="26" max="26" width="4.57421875" style="2" bestFit="1" customWidth="1"/>
    <col min="27" max="28" width="4.8515625" style="2" bestFit="1" customWidth="1"/>
    <col min="29" max="29" width="4.7109375" style="2" bestFit="1" customWidth="1"/>
    <col min="30" max="30" width="7.00390625" style="2" bestFit="1" customWidth="1"/>
    <col min="31" max="31" width="11.140625" style="2" bestFit="1" customWidth="1"/>
    <col min="32" max="16384" width="9.140625" style="2" customWidth="1"/>
  </cols>
  <sheetData>
    <row r="1" spans="1:2" ht="8.25">
      <c r="A1" s="2" t="s">
        <v>0</v>
      </c>
      <c r="B1" s="2">
        <v>37362.458333333336</v>
      </c>
    </row>
    <row r="2" spans="1:5" ht="8.25">
      <c r="A2" s="2" t="s">
        <v>1</v>
      </c>
      <c r="B2" s="2" t="s">
        <v>62</v>
      </c>
      <c r="C2" s="2" t="s">
        <v>36</v>
      </c>
      <c r="D2" s="2" t="s">
        <v>37</v>
      </c>
      <c r="E2" s="2" t="s">
        <v>38</v>
      </c>
    </row>
    <row r="3" spans="1:6" ht="8.25">
      <c r="A3" s="2" t="s">
        <v>3</v>
      </c>
      <c r="B3" s="2" t="s">
        <v>63</v>
      </c>
      <c r="C3" s="2">
        <f>AVERAGE(E3:F3)</f>
        <v>5.541666666666667</v>
      </c>
      <c r="D3" s="2">
        <f>CONVERT(C3,"ft","m")</f>
        <v>1.6891</v>
      </c>
      <c r="E3" s="2">
        <f>CONVERT(VALUE(LEFT(B4,3)),"in","ft")</f>
        <v>5.416666666666667</v>
      </c>
      <c r="F3" s="2">
        <f>CONVERT(VALUE(RIGHT(B4,3)),"in","ft")</f>
        <v>5.666666666666667</v>
      </c>
    </row>
    <row r="4" spans="1:2" ht="8.25">
      <c r="A4" s="2" t="s">
        <v>5</v>
      </c>
      <c r="B4" s="2" t="s">
        <v>64</v>
      </c>
    </row>
    <row r="5" ht="8.25">
      <c r="A5" s="2" t="s">
        <v>7</v>
      </c>
    </row>
    <row r="6" ht="9" thickBot="1"/>
    <row r="7" spans="1:21" ht="9" thickTop="1">
      <c r="A7" s="3" t="s">
        <v>18</v>
      </c>
      <c r="B7" s="4" t="s">
        <v>26</v>
      </c>
      <c r="C7" s="4" t="s">
        <v>20</v>
      </c>
      <c r="D7" s="4" t="s">
        <v>21</v>
      </c>
      <c r="E7" s="4" t="s">
        <v>22</v>
      </c>
      <c r="F7" s="4"/>
      <c r="G7" s="4"/>
      <c r="H7" s="4"/>
      <c r="I7" s="4"/>
      <c r="J7" s="4"/>
      <c r="K7" s="5"/>
      <c r="T7" s="2" t="s">
        <v>24</v>
      </c>
      <c r="U7" s="2" t="s">
        <v>33</v>
      </c>
    </row>
    <row r="8" spans="1:23" ht="8.25">
      <c r="A8" s="6" t="s">
        <v>23</v>
      </c>
      <c r="B8" s="7"/>
      <c r="C8" s="7" t="s">
        <v>24</v>
      </c>
      <c r="D8" s="7" t="s">
        <v>24</v>
      </c>
      <c r="E8" s="7" t="s">
        <v>24</v>
      </c>
      <c r="F8" s="7"/>
      <c r="G8" s="7"/>
      <c r="H8" s="7"/>
      <c r="I8" s="7"/>
      <c r="J8" s="7"/>
      <c r="K8" s="8"/>
      <c r="Q8" s="2" t="s">
        <v>27</v>
      </c>
      <c r="R8" s="2" t="s">
        <v>28</v>
      </c>
      <c r="T8" s="2" t="s">
        <v>25</v>
      </c>
      <c r="U8" s="2" t="s">
        <v>34</v>
      </c>
      <c r="V8" s="2" t="s">
        <v>27</v>
      </c>
      <c r="W8" s="2" t="s">
        <v>28</v>
      </c>
    </row>
    <row r="9" spans="1:21" ht="8.25">
      <c r="A9" s="6"/>
      <c r="B9" s="7"/>
      <c r="C9" s="7" t="s">
        <v>25</v>
      </c>
      <c r="D9" s="7" t="s">
        <v>29</v>
      </c>
      <c r="E9" s="7" t="s">
        <v>25</v>
      </c>
      <c r="F9" s="7"/>
      <c r="G9" s="7" t="s">
        <v>27</v>
      </c>
      <c r="H9" s="7" t="s">
        <v>28</v>
      </c>
      <c r="I9" s="7" t="s">
        <v>39</v>
      </c>
      <c r="J9" s="7" t="s">
        <v>40</v>
      </c>
      <c r="K9" s="8" t="s">
        <v>41</v>
      </c>
      <c r="O9" s="2" t="s">
        <v>8</v>
      </c>
      <c r="P9" s="2">
        <v>0.375</v>
      </c>
      <c r="Q9" s="2">
        <f>CONVERT(P9,"um","mm")</f>
        <v>0.000375</v>
      </c>
      <c r="R9" s="2">
        <f>-LOG(Q9/1,2)</f>
        <v>11.380821783940931</v>
      </c>
      <c r="U9" s="2" t="s">
        <v>35</v>
      </c>
    </row>
    <row r="10" spans="1:23" ht="8.25">
      <c r="A10" s="11">
        <v>0</v>
      </c>
      <c r="B10" s="12">
        <v>1400</v>
      </c>
      <c r="C10" s="7">
        <v>0</v>
      </c>
      <c r="D10" s="7">
        <v>100</v>
      </c>
      <c r="E10" s="7">
        <v>0</v>
      </c>
      <c r="F10" s="7"/>
      <c r="G10" s="7">
        <f>CONVERT(A10,"um","mm")</f>
        <v>0</v>
      </c>
      <c r="H10" s="7" t="e">
        <f>-LOG(G10,2)</f>
        <v>#NUM!</v>
      </c>
      <c r="I10" s="7">
        <v>100</v>
      </c>
      <c r="J10" s="7"/>
      <c r="K10" s="8"/>
      <c r="O10" s="2" t="s">
        <v>9</v>
      </c>
      <c r="P10" s="2">
        <v>2000</v>
      </c>
      <c r="Q10" s="2">
        <f>CONVERT(P10,"um","mm")</f>
        <v>2</v>
      </c>
      <c r="R10" s="2">
        <f aca="true" t="shared" si="0" ref="R10:R16">-LOG(Q10/1,2)</f>
        <v>-1</v>
      </c>
      <c r="T10" s="2">
        <v>5</v>
      </c>
      <c r="U10" s="2">
        <v>0.884</v>
      </c>
      <c r="V10" s="2">
        <f>CONVERT(U10,"um","mm")</f>
        <v>0.000884</v>
      </c>
      <c r="W10" s="2">
        <f>-LOG(V10/1,2)</f>
        <v>10.143666009932742</v>
      </c>
    </row>
    <row r="11" spans="1:23" ht="8.25">
      <c r="A11" s="11">
        <v>0.12</v>
      </c>
      <c r="B11" s="12">
        <v>1300</v>
      </c>
      <c r="C11" s="7">
        <v>0</v>
      </c>
      <c r="D11" s="7">
        <v>100</v>
      </c>
      <c r="E11" s="7">
        <v>0</v>
      </c>
      <c r="F11" s="7"/>
      <c r="G11" s="7">
        <f>CONVERT(A11,"um","mm")</f>
        <v>0.00012</v>
      </c>
      <c r="H11" s="7">
        <f aca="true" t="shared" si="1" ref="H11:H44">-LOG(G11,2)</f>
        <v>13.024677973715656</v>
      </c>
      <c r="I11" s="7">
        <v>100</v>
      </c>
      <c r="J11" s="7">
        <v>13</v>
      </c>
      <c r="K11" s="8">
        <v>0</v>
      </c>
      <c r="O11" s="2" t="s">
        <v>10</v>
      </c>
      <c r="P11" s="2">
        <v>100</v>
      </c>
      <c r="Q11" s="2">
        <f>CONVERT(P11,"um","mm")</f>
        <v>0.1</v>
      </c>
      <c r="R11" s="2">
        <f t="shared" si="0"/>
        <v>3.321928094887362</v>
      </c>
      <c r="T11" s="2">
        <v>10</v>
      </c>
      <c r="U11" s="2">
        <v>1.35</v>
      </c>
      <c r="V11" s="2">
        <f>CONVERT(U11,"um","mm")</f>
        <v>0.00135</v>
      </c>
      <c r="W11" s="2">
        <f aca="true" t="shared" si="2" ref="W11:W18">-LOG(V11/1,2)</f>
        <v>9.53282487738598</v>
      </c>
    </row>
    <row r="12" spans="1:23" ht="8.25">
      <c r="A12" s="11">
        <v>0.24</v>
      </c>
      <c r="B12" s="12">
        <v>1200</v>
      </c>
      <c r="C12" s="7">
        <v>0</v>
      </c>
      <c r="D12" s="7">
        <v>100</v>
      </c>
      <c r="E12" s="7">
        <v>0.6</v>
      </c>
      <c r="F12" s="7"/>
      <c r="G12" s="7">
        <f>CONVERT(A12,"um","mm")</f>
        <v>0.00024</v>
      </c>
      <c r="H12" s="7">
        <f t="shared" si="1"/>
        <v>12.024677973715656</v>
      </c>
      <c r="I12" s="7">
        <v>100</v>
      </c>
      <c r="J12" s="7">
        <v>12</v>
      </c>
      <c r="K12" s="8">
        <v>0.6</v>
      </c>
      <c r="O12" s="2" t="s">
        <v>11</v>
      </c>
      <c r="P12" s="2">
        <v>16.12</v>
      </c>
      <c r="Q12" s="2">
        <f>CONVERT(P12,"um","mm")</f>
        <v>0.01612</v>
      </c>
      <c r="R12" s="2">
        <f t="shared" si="0"/>
        <v>5.955004445908846</v>
      </c>
      <c r="T12" s="2">
        <v>16</v>
      </c>
      <c r="U12" s="2">
        <v>2.029</v>
      </c>
      <c r="V12" s="2">
        <f>CONVERT(U12,"um","mm")</f>
        <v>0.002029</v>
      </c>
      <c r="W12" s="2">
        <f t="shared" si="2"/>
        <v>8.945015419567516</v>
      </c>
    </row>
    <row r="13" spans="1:23" ht="8.25">
      <c r="A13" s="11">
        <v>0.49</v>
      </c>
      <c r="B13" s="12">
        <v>1100</v>
      </c>
      <c r="C13" s="7">
        <v>0.6</v>
      </c>
      <c r="D13" s="7">
        <v>99.4</v>
      </c>
      <c r="E13" s="7">
        <v>5.5</v>
      </c>
      <c r="F13" s="7"/>
      <c r="G13" s="7">
        <f>CONVERT(A13,"um","mm")</f>
        <v>0.00049</v>
      </c>
      <c r="H13" s="7">
        <f t="shared" si="1"/>
        <v>10.994930630321603</v>
      </c>
      <c r="I13" s="7">
        <v>99.4</v>
      </c>
      <c r="J13" s="7">
        <v>11</v>
      </c>
      <c r="K13" s="8">
        <v>5.5</v>
      </c>
      <c r="O13" s="2" t="s">
        <v>12</v>
      </c>
      <c r="P13" s="2">
        <v>8.13</v>
      </c>
      <c r="Q13" s="2">
        <f>CONVERT(P13,"um","mm")</f>
        <v>0.008130000000000002</v>
      </c>
      <c r="R13" s="2">
        <f t="shared" si="0"/>
        <v>6.942528932361784</v>
      </c>
      <c r="T13" s="2">
        <v>25</v>
      </c>
      <c r="U13" s="2">
        <v>3.242</v>
      </c>
      <c r="V13" s="2">
        <f>CONVERT(U13,"um","mm")</f>
        <v>0.003242</v>
      </c>
      <c r="W13" s="2">
        <f t="shared" si="2"/>
        <v>8.268900193806633</v>
      </c>
    </row>
    <row r="14" spans="1:23" ht="8.25">
      <c r="A14" s="11">
        <v>0.98</v>
      </c>
      <c r="B14" s="12">
        <v>1000</v>
      </c>
      <c r="C14" s="7">
        <v>6.1</v>
      </c>
      <c r="D14" s="7">
        <v>93.9</v>
      </c>
      <c r="E14" s="7">
        <v>9.24</v>
      </c>
      <c r="F14" s="7"/>
      <c r="G14" s="7">
        <f>CONVERT(A14,"um","mm")</f>
        <v>0.00098</v>
      </c>
      <c r="H14" s="7">
        <f t="shared" si="1"/>
        <v>9.994930630321603</v>
      </c>
      <c r="I14" s="7">
        <v>93.9</v>
      </c>
      <c r="J14" s="7">
        <v>10</v>
      </c>
      <c r="K14" s="8">
        <v>9.24</v>
      </c>
      <c r="O14" s="2" t="s">
        <v>30</v>
      </c>
      <c r="P14" s="2">
        <v>3.651</v>
      </c>
      <c r="Q14" s="2">
        <f>CONVERT(P14,"um","mm")</f>
        <v>0.003651</v>
      </c>
      <c r="R14" s="2">
        <f t="shared" si="0"/>
        <v>8.097492615889289</v>
      </c>
      <c r="T14" s="2">
        <v>50</v>
      </c>
      <c r="U14" s="2">
        <v>8.13</v>
      </c>
      <c r="V14" s="2">
        <f>CONVERT(U14,"um","mm")</f>
        <v>0.008130000000000002</v>
      </c>
      <c r="W14" s="2">
        <f t="shared" si="2"/>
        <v>6.942528932361784</v>
      </c>
    </row>
    <row r="15" spans="1:23" ht="8.25">
      <c r="A15" s="11">
        <v>1.95</v>
      </c>
      <c r="B15" s="12">
        <v>900</v>
      </c>
      <c r="C15" s="7">
        <v>15.3</v>
      </c>
      <c r="D15" s="7">
        <v>84.7</v>
      </c>
      <c r="E15" s="7">
        <v>14</v>
      </c>
      <c r="F15" s="7"/>
      <c r="G15" s="7">
        <f>CONVERT(A15,"um","mm")</f>
        <v>0.00195</v>
      </c>
      <c r="H15" s="7">
        <f t="shared" si="1"/>
        <v>9.002310160687202</v>
      </c>
      <c r="I15" s="7">
        <v>84.7</v>
      </c>
      <c r="J15" s="7">
        <v>9</v>
      </c>
      <c r="K15" s="8">
        <v>14</v>
      </c>
      <c r="O15" s="2" t="s">
        <v>13</v>
      </c>
      <c r="P15" s="2">
        <v>1.983</v>
      </c>
      <c r="Q15" s="2">
        <f>CONVERT(P15,"um","mm")</f>
        <v>0.001983</v>
      </c>
      <c r="R15" s="2">
        <f t="shared" si="0"/>
        <v>8.978099607095325</v>
      </c>
      <c r="T15" s="2">
        <v>75</v>
      </c>
      <c r="U15" s="2">
        <v>18.35</v>
      </c>
      <c r="V15" s="2">
        <f>CONVERT(U15,"um","mm")</f>
        <v>0.01835</v>
      </c>
      <c r="W15" s="2">
        <f t="shared" si="2"/>
        <v>5.768076126706236</v>
      </c>
    </row>
    <row r="16" spans="1:23" ht="8.25">
      <c r="A16" s="11">
        <v>3.9</v>
      </c>
      <c r="B16" s="12">
        <v>800</v>
      </c>
      <c r="C16" s="7">
        <v>29.3</v>
      </c>
      <c r="D16" s="7">
        <v>70.7</v>
      </c>
      <c r="E16" s="7">
        <v>19.4</v>
      </c>
      <c r="F16" s="7"/>
      <c r="G16" s="7">
        <f>CONVERT(A16,"um","mm")</f>
        <v>0.0039</v>
      </c>
      <c r="H16" s="7">
        <f t="shared" si="1"/>
        <v>8.002310160687202</v>
      </c>
      <c r="I16" s="7">
        <v>70.7</v>
      </c>
      <c r="J16" s="7">
        <v>8</v>
      </c>
      <c r="K16" s="8">
        <v>19.4</v>
      </c>
      <c r="O16" s="2" t="s">
        <v>14</v>
      </c>
      <c r="P16" s="2">
        <v>13.61</v>
      </c>
      <c r="Q16" s="2">
        <f>CONVERT(P16,"um","mm")</f>
        <v>0.01361</v>
      </c>
      <c r="R16" s="2">
        <f t="shared" si="0"/>
        <v>6.199189122932817</v>
      </c>
      <c r="T16" s="2">
        <v>84</v>
      </c>
      <c r="U16" s="2">
        <v>25.81</v>
      </c>
      <c r="V16" s="2">
        <f>CONVERT(U16,"um","mm")</f>
        <v>0.02581</v>
      </c>
      <c r="W16" s="2">
        <f t="shared" si="2"/>
        <v>5.275926048342842</v>
      </c>
    </row>
    <row r="17" spans="1:23" ht="8.25">
      <c r="A17" s="11">
        <v>7.8</v>
      </c>
      <c r="B17" s="12">
        <v>700</v>
      </c>
      <c r="C17" s="7">
        <v>48.7</v>
      </c>
      <c r="D17" s="7">
        <v>51.3</v>
      </c>
      <c r="E17" s="7">
        <v>21.4</v>
      </c>
      <c r="F17" s="7"/>
      <c r="G17" s="7">
        <f>CONVERT(A17,"um","mm")</f>
        <v>0.0078</v>
      </c>
      <c r="H17" s="7">
        <f t="shared" si="1"/>
        <v>7.002310160687201</v>
      </c>
      <c r="I17" s="7">
        <v>51.3</v>
      </c>
      <c r="J17" s="7">
        <v>7</v>
      </c>
      <c r="K17" s="8">
        <v>21.4</v>
      </c>
      <c r="O17" s="2" t="s">
        <v>15</v>
      </c>
      <c r="P17" s="2">
        <v>25.98</v>
      </c>
      <c r="T17" s="2">
        <v>90</v>
      </c>
      <c r="U17" s="2">
        <v>35.86</v>
      </c>
      <c r="V17" s="2">
        <f>CONVERT(U17,"um","mm")</f>
        <v>0.03586</v>
      </c>
      <c r="W17" s="2">
        <f t="shared" si="2"/>
        <v>4.801480701568437</v>
      </c>
    </row>
    <row r="18" spans="1:23" ht="8.25">
      <c r="A18" s="11">
        <v>15.6</v>
      </c>
      <c r="B18" s="12">
        <v>600</v>
      </c>
      <c r="C18" s="7">
        <v>70.1</v>
      </c>
      <c r="D18" s="7">
        <v>29.9</v>
      </c>
      <c r="E18" s="7">
        <v>17.6</v>
      </c>
      <c r="F18" s="7"/>
      <c r="G18" s="7">
        <f>CONVERT(A18,"um","mm")</f>
        <v>0.0156</v>
      </c>
      <c r="H18" s="7">
        <f t="shared" si="1"/>
        <v>6.002310160687201</v>
      </c>
      <c r="I18" s="7">
        <v>29.9</v>
      </c>
      <c r="J18" s="7">
        <v>6</v>
      </c>
      <c r="K18" s="8">
        <v>17.6</v>
      </c>
      <c r="O18" s="2" t="s">
        <v>16</v>
      </c>
      <c r="P18" s="2">
        <v>674.9</v>
      </c>
      <c r="T18" s="2">
        <v>95</v>
      </c>
      <c r="U18" s="2">
        <v>53.93</v>
      </c>
      <c r="V18" s="2">
        <f>CONVERT(U18,"um","mm")</f>
        <v>0.05393</v>
      </c>
      <c r="W18" s="2">
        <f t="shared" si="2"/>
        <v>4.212768155926252</v>
      </c>
    </row>
    <row r="19" spans="1:16" ht="8.25">
      <c r="A19" s="11">
        <v>31.2</v>
      </c>
      <c r="B19" s="12">
        <v>500</v>
      </c>
      <c r="C19" s="7">
        <v>87.7</v>
      </c>
      <c r="D19" s="7">
        <v>12.3</v>
      </c>
      <c r="E19" s="7">
        <v>2.81</v>
      </c>
      <c r="F19" s="7"/>
      <c r="G19" s="7">
        <f>CONVERT(A19,"um","mm")</f>
        <v>0.0312</v>
      </c>
      <c r="H19" s="7">
        <f t="shared" si="1"/>
        <v>5.002310160687201</v>
      </c>
      <c r="I19" s="7">
        <v>12.3</v>
      </c>
      <c r="J19" s="7">
        <v>5</v>
      </c>
      <c r="K19" s="8">
        <f>SUM(E19+E20+E21+E22)</f>
        <v>8.42</v>
      </c>
      <c r="O19" s="2" t="s">
        <v>17</v>
      </c>
      <c r="P19" s="2">
        <v>161.2</v>
      </c>
    </row>
    <row r="20" spans="1:31" ht="8.25">
      <c r="A20" s="11">
        <v>37.2</v>
      </c>
      <c r="B20" s="12">
        <v>400</v>
      </c>
      <c r="C20" s="7">
        <v>90.5</v>
      </c>
      <c r="D20" s="7">
        <v>9.47</v>
      </c>
      <c r="E20" s="7">
        <v>2.34</v>
      </c>
      <c r="F20" s="7"/>
      <c r="G20" s="7">
        <f>CONVERT(A20,"um","mm")</f>
        <v>0.0372</v>
      </c>
      <c r="H20" s="7">
        <f t="shared" si="1"/>
        <v>4.748553568441418</v>
      </c>
      <c r="I20" s="7">
        <v>9.47</v>
      </c>
      <c r="J20" s="7">
        <v>4</v>
      </c>
      <c r="K20" s="8">
        <f>SUM(E23+E24+E25+E26)</f>
        <v>2.42</v>
      </c>
      <c r="O20" s="2" t="s">
        <v>31</v>
      </c>
      <c r="P20" s="2">
        <v>4.604</v>
      </c>
      <c r="U20" s="2">
        <v>5</v>
      </c>
      <c r="V20" s="2">
        <v>10</v>
      </c>
      <c r="W20" s="2">
        <v>16</v>
      </c>
      <c r="X20" s="2">
        <v>25</v>
      </c>
      <c r="Y20" s="2">
        <v>50</v>
      </c>
      <c r="Z20" s="2">
        <v>75</v>
      </c>
      <c r="AA20" s="2">
        <v>84</v>
      </c>
      <c r="AB20" s="2">
        <v>90</v>
      </c>
      <c r="AC20" s="2">
        <v>95</v>
      </c>
      <c r="AD20" s="2" t="s">
        <v>45</v>
      </c>
      <c r="AE20" s="2" t="s">
        <v>46</v>
      </c>
    </row>
    <row r="21" spans="1:30" ht="8.25">
      <c r="A21" s="11">
        <v>44.2</v>
      </c>
      <c r="B21" s="12">
        <v>325</v>
      </c>
      <c r="C21" s="7">
        <v>92.9</v>
      </c>
      <c r="D21" s="7">
        <v>7.13</v>
      </c>
      <c r="E21" s="7">
        <v>1.92</v>
      </c>
      <c r="F21" s="7"/>
      <c r="G21" s="7">
        <f>CONVERT(A21,"um","mm")</f>
        <v>0.0442</v>
      </c>
      <c r="H21" s="7">
        <f t="shared" si="1"/>
        <v>4.499809820158018</v>
      </c>
      <c r="I21" s="7">
        <v>7.13</v>
      </c>
      <c r="J21" s="7">
        <v>3</v>
      </c>
      <c r="K21" s="8">
        <f>SUM(E27+E28+E29+E30)</f>
        <v>1.36</v>
      </c>
      <c r="O21" s="2" t="s">
        <v>32</v>
      </c>
      <c r="P21" s="2">
        <v>28.01</v>
      </c>
      <c r="U21" s="2">
        <v>0.000884</v>
      </c>
      <c r="V21" s="2">
        <v>0.00135</v>
      </c>
      <c r="W21" s="2">
        <v>0.002029</v>
      </c>
      <c r="X21" s="2">
        <v>0.003242</v>
      </c>
      <c r="Y21" s="2">
        <v>0.008130000000000002</v>
      </c>
      <c r="Z21" s="2">
        <v>0.01835</v>
      </c>
      <c r="AA21" s="2">
        <v>0.02581</v>
      </c>
      <c r="AB21" s="2">
        <v>0.03586</v>
      </c>
      <c r="AC21" s="2">
        <v>0.05393</v>
      </c>
      <c r="AD21" s="2">
        <f>((W21+AA21)/2)</f>
        <v>0.0139195</v>
      </c>
    </row>
    <row r="22" spans="1:31" ht="8.25">
      <c r="A22" s="11">
        <v>52.6</v>
      </c>
      <c r="B22" s="12">
        <v>270</v>
      </c>
      <c r="C22" s="7">
        <v>94.8</v>
      </c>
      <c r="D22" s="7">
        <v>5.21</v>
      </c>
      <c r="E22" s="7">
        <v>1.35</v>
      </c>
      <c r="F22" s="7"/>
      <c r="G22" s="7">
        <f>CONVERT(A22,"um","mm")</f>
        <v>0.0526</v>
      </c>
      <c r="H22" s="7">
        <f t="shared" si="1"/>
        <v>4.2487933902571475</v>
      </c>
      <c r="I22" s="7">
        <v>5.21</v>
      </c>
      <c r="J22" s="7">
        <v>2</v>
      </c>
      <c r="K22" s="8">
        <f>SUM(E31+E32+E33+E34)</f>
        <v>0.073752</v>
      </c>
      <c r="U22" s="2">
        <v>10.143666009932742</v>
      </c>
      <c r="V22" s="2">
        <v>9.53282487738598</v>
      </c>
      <c r="W22" s="2">
        <v>8.945015419567516</v>
      </c>
      <c r="X22" s="2">
        <v>8.268900193806633</v>
      </c>
      <c r="Y22" s="2">
        <v>6.942528932361784</v>
      </c>
      <c r="Z22" s="2">
        <v>5.768076126706236</v>
      </c>
      <c r="AA22" s="2">
        <v>5.275926048342842</v>
      </c>
      <c r="AB22" s="2">
        <v>4.801480701568437</v>
      </c>
      <c r="AC22" s="2">
        <v>4.212768155926252</v>
      </c>
      <c r="AD22" s="2">
        <f>((W22+AA22)/2)</f>
        <v>7.110470733955179</v>
      </c>
      <c r="AE22" s="2">
        <f>((X22-AB22)/2)</f>
        <v>1.7337097461190982</v>
      </c>
    </row>
    <row r="23" spans="1:11" ht="8.25">
      <c r="A23" s="11">
        <v>62.5</v>
      </c>
      <c r="B23" s="12">
        <v>230</v>
      </c>
      <c r="C23" s="7">
        <v>96.1</v>
      </c>
      <c r="D23" s="7">
        <v>3.86</v>
      </c>
      <c r="E23" s="7">
        <v>0.86</v>
      </c>
      <c r="F23" s="7"/>
      <c r="G23" s="7">
        <f>CONVERT(A23,"um","mm")</f>
        <v>0.0625</v>
      </c>
      <c r="H23" s="7">
        <f t="shared" si="1"/>
        <v>4</v>
      </c>
      <c r="I23" s="7">
        <v>3.86</v>
      </c>
      <c r="J23" s="7">
        <v>1</v>
      </c>
      <c r="K23" s="8">
        <f>SUM(E35+E36+E37+E38)</f>
        <v>0</v>
      </c>
    </row>
    <row r="24" spans="1:17" ht="8.25">
      <c r="A24" s="11">
        <v>74</v>
      </c>
      <c r="B24" s="12">
        <v>200</v>
      </c>
      <c r="C24" s="7">
        <v>97</v>
      </c>
      <c r="D24" s="7">
        <v>3</v>
      </c>
      <c r="E24" s="7">
        <v>0.6</v>
      </c>
      <c r="F24" s="7"/>
      <c r="G24" s="7">
        <f>CONVERT(A24,"um","mm")</f>
        <v>0.074</v>
      </c>
      <c r="H24" s="7">
        <f t="shared" si="1"/>
        <v>3.7563309190331378</v>
      </c>
      <c r="I24" s="7">
        <v>3</v>
      </c>
      <c r="J24" s="7">
        <v>0</v>
      </c>
      <c r="K24" s="8">
        <f>SUM(E39+E40+E41+E42)</f>
        <v>0</v>
      </c>
      <c r="O24" s="2" t="s">
        <v>42</v>
      </c>
      <c r="P24" s="2" t="s">
        <v>43</v>
      </c>
      <c r="Q24" s="2" t="s">
        <v>44</v>
      </c>
    </row>
    <row r="25" spans="1:17" ht="8.25">
      <c r="A25" s="11">
        <v>88</v>
      </c>
      <c r="B25" s="12">
        <v>170</v>
      </c>
      <c r="C25" s="7">
        <v>97.6</v>
      </c>
      <c r="D25" s="7">
        <v>2.4</v>
      </c>
      <c r="E25" s="7">
        <v>0.5</v>
      </c>
      <c r="F25" s="7"/>
      <c r="G25" s="7">
        <f>CONVERT(A25,"um","mm")</f>
        <v>0.088</v>
      </c>
      <c r="H25" s="7">
        <f t="shared" si="1"/>
        <v>3.50635266602479</v>
      </c>
      <c r="I25" s="7">
        <v>2.4</v>
      </c>
      <c r="J25" s="7">
        <v>-1</v>
      </c>
      <c r="K25" s="8">
        <f>SUM(E43+E44)</f>
        <v>0</v>
      </c>
      <c r="O25" s="2">
        <f>SUM(K25+K24+K23+K22+K21+K20)</f>
        <v>3.853752</v>
      </c>
      <c r="P25" s="2">
        <f>SUM(K19+K18+K17+K16)</f>
        <v>66.82</v>
      </c>
      <c r="Q25" s="2">
        <f>SUM(K15+K14+K13+K12+K11+K10)</f>
        <v>29.340000000000003</v>
      </c>
    </row>
    <row r="26" spans="1:11" ht="8.25">
      <c r="A26" s="11">
        <v>105</v>
      </c>
      <c r="B26" s="12">
        <v>140</v>
      </c>
      <c r="C26" s="7">
        <v>98.1</v>
      </c>
      <c r="D26" s="7">
        <v>1.9</v>
      </c>
      <c r="E26" s="7">
        <v>0.46</v>
      </c>
      <c r="F26" s="7"/>
      <c r="G26" s="7">
        <f>CONVERT(A26,"um","mm")</f>
        <v>0.105</v>
      </c>
      <c r="H26" s="7">
        <f t="shared" si="1"/>
        <v>3.2515387669959646</v>
      </c>
      <c r="I26" s="7">
        <v>1.9</v>
      </c>
      <c r="J26" s="7"/>
      <c r="K26" s="8"/>
    </row>
    <row r="27" spans="1:11" ht="8.25">
      <c r="A27" s="11">
        <v>125</v>
      </c>
      <c r="B27" s="12">
        <v>120</v>
      </c>
      <c r="C27" s="7">
        <v>98.6</v>
      </c>
      <c r="D27" s="7">
        <v>1.44</v>
      </c>
      <c r="E27" s="7">
        <v>0.43</v>
      </c>
      <c r="F27" s="7"/>
      <c r="G27" s="7">
        <f>CONVERT(A27,"um","mm")</f>
        <v>0.125</v>
      </c>
      <c r="H27" s="7">
        <f t="shared" si="1"/>
        <v>3</v>
      </c>
      <c r="I27" s="7">
        <v>1.44</v>
      </c>
      <c r="J27" s="7"/>
      <c r="K27" s="8"/>
    </row>
    <row r="28" spans="1:11" ht="8.25">
      <c r="A28" s="11">
        <v>149</v>
      </c>
      <c r="B28" s="12">
        <v>100</v>
      </c>
      <c r="C28" s="7">
        <v>99</v>
      </c>
      <c r="D28" s="7">
        <v>1.01</v>
      </c>
      <c r="E28" s="7">
        <v>0.39</v>
      </c>
      <c r="F28" s="7"/>
      <c r="G28" s="7">
        <f>CONVERT(A28,"um","mm")</f>
        <v>0.149</v>
      </c>
      <c r="H28" s="7">
        <f t="shared" si="1"/>
        <v>2.746615764199926</v>
      </c>
      <c r="I28" s="7">
        <v>1.01</v>
      </c>
      <c r="J28" s="7"/>
      <c r="K28" s="8"/>
    </row>
    <row r="29" spans="1:11" ht="8.25">
      <c r="A29" s="11">
        <v>177</v>
      </c>
      <c r="B29" s="12">
        <v>80</v>
      </c>
      <c r="C29" s="7">
        <v>99.4</v>
      </c>
      <c r="D29" s="7">
        <v>0.62</v>
      </c>
      <c r="E29" s="7">
        <v>0.33</v>
      </c>
      <c r="F29" s="7"/>
      <c r="G29" s="7">
        <f>CONVERT(A29,"um","mm")</f>
        <v>0.177</v>
      </c>
      <c r="H29" s="7">
        <f t="shared" si="1"/>
        <v>2.49817873457909</v>
      </c>
      <c r="I29" s="7">
        <v>0.62</v>
      </c>
      <c r="J29" s="7"/>
      <c r="K29" s="8"/>
    </row>
    <row r="30" spans="1:11" ht="8.25">
      <c r="A30" s="11">
        <v>210</v>
      </c>
      <c r="B30" s="12">
        <v>70</v>
      </c>
      <c r="C30" s="7">
        <v>99.7</v>
      </c>
      <c r="D30" s="7">
        <v>0.28</v>
      </c>
      <c r="E30" s="7">
        <v>0.21</v>
      </c>
      <c r="F30" s="7"/>
      <c r="G30" s="7">
        <f>CONVERT(A30,"um","mm")</f>
        <v>0.21</v>
      </c>
      <c r="H30" s="7">
        <f t="shared" si="1"/>
        <v>2.2515387669959646</v>
      </c>
      <c r="I30" s="7">
        <v>0.28</v>
      </c>
      <c r="J30" s="7"/>
      <c r="K30" s="8"/>
    </row>
    <row r="31" spans="1:11" ht="8.25">
      <c r="A31" s="11">
        <v>250</v>
      </c>
      <c r="B31" s="12">
        <v>60</v>
      </c>
      <c r="C31" s="7">
        <v>99.9</v>
      </c>
      <c r="D31" s="7">
        <v>0.073</v>
      </c>
      <c r="E31" s="7">
        <v>0.067</v>
      </c>
      <c r="F31" s="7"/>
      <c r="G31" s="7">
        <f>CONVERT(A31,"um","mm")</f>
        <v>0.25</v>
      </c>
      <c r="H31" s="7">
        <f t="shared" si="1"/>
        <v>2</v>
      </c>
      <c r="I31" s="7">
        <v>0.073</v>
      </c>
      <c r="J31" s="7"/>
      <c r="K31" s="8"/>
    </row>
    <row r="32" spans="1:11" ht="8.25">
      <c r="A32" s="11">
        <v>297</v>
      </c>
      <c r="B32" s="12">
        <v>50</v>
      </c>
      <c r="C32" s="7">
        <v>99.99</v>
      </c>
      <c r="D32" s="7">
        <v>0.0068</v>
      </c>
      <c r="E32" s="7">
        <v>0.0067</v>
      </c>
      <c r="F32" s="7"/>
      <c r="G32" s="7">
        <f>CONVERT(A32,"um","mm")</f>
        <v>0.297</v>
      </c>
      <c r="H32" s="7">
        <f t="shared" si="1"/>
        <v>1.7514651638613215</v>
      </c>
      <c r="I32" s="7">
        <v>0.0068</v>
      </c>
      <c r="J32" s="7"/>
      <c r="K32" s="8"/>
    </row>
    <row r="33" spans="1:11" ht="8.25">
      <c r="A33" s="11">
        <v>354</v>
      </c>
      <c r="B33" s="12">
        <v>45</v>
      </c>
      <c r="C33" s="7">
        <v>100</v>
      </c>
      <c r="D33" s="7">
        <v>5.2E-05</v>
      </c>
      <c r="E33" s="7">
        <v>5.2E-05</v>
      </c>
      <c r="F33" s="7"/>
      <c r="G33" s="7">
        <f>CONVERT(A33,"um","mm")</f>
        <v>0.354</v>
      </c>
      <c r="H33" s="7">
        <f t="shared" si="1"/>
        <v>1.4981787345790896</v>
      </c>
      <c r="I33" s="7">
        <v>5.2E-05</v>
      </c>
      <c r="J33" s="7"/>
      <c r="K33" s="8"/>
    </row>
    <row r="34" spans="1:11" ht="8.25">
      <c r="A34" s="11">
        <v>420</v>
      </c>
      <c r="B34" s="12">
        <v>40</v>
      </c>
      <c r="C34" s="7">
        <v>100</v>
      </c>
      <c r="D34" s="7">
        <v>0</v>
      </c>
      <c r="E34" s="7">
        <v>0</v>
      </c>
      <c r="F34" s="7"/>
      <c r="G34" s="7">
        <f>CONVERT(A34,"um","mm")</f>
        <v>0.42</v>
      </c>
      <c r="H34" s="7">
        <f t="shared" si="1"/>
        <v>1.2515387669959643</v>
      </c>
      <c r="I34" s="7">
        <v>0</v>
      </c>
      <c r="J34" s="7"/>
      <c r="K34" s="8"/>
    </row>
    <row r="35" spans="1:11" ht="8.25">
      <c r="A35" s="11">
        <v>500</v>
      </c>
      <c r="B35" s="12">
        <v>35</v>
      </c>
      <c r="C35" s="7">
        <v>100</v>
      </c>
      <c r="D35" s="7">
        <v>0</v>
      </c>
      <c r="E35" s="7">
        <v>0</v>
      </c>
      <c r="F35" s="7"/>
      <c r="G35" s="7">
        <f>CONVERT(A35,"um","mm")</f>
        <v>0.5</v>
      </c>
      <c r="H35" s="7">
        <f t="shared" si="1"/>
        <v>1</v>
      </c>
      <c r="I35" s="7">
        <v>0</v>
      </c>
      <c r="J35" s="7"/>
      <c r="K35" s="8"/>
    </row>
    <row r="36" spans="1:11" ht="8.25">
      <c r="A36" s="11">
        <v>590</v>
      </c>
      <c r="B36" s="12">
        <v>30</v>
      </c>
      <c r="C36" s="7">
        <v>100</v>
      </c>
      <c r="D36" s="7">
        <v>0</v>
      </c>
      <c r="E36" s="7">
        <v>0</v>
      </c>
      <c r="F36" s="7"/>
      <c r="G36" s="7">
        <f>CONVERT(A36,"um","mm")</f>
        <v>0.59</v>
      </c>
      <c r="H36" s="7">
        <f t="shared" si="1"/>
        <v>0.7612131404128836</v>
      </c>
      <c r="I36" s="7">
        <v>0</v>
      </c>
      <c r="J36" s="7"/>
      <c r="K36" s="8"/>
    </row>
    <row r="37" spans="1:11" ht="8.25">
      <c r="A37" s="11">
        <v>710</v>
      </c>
      <c r="B37" s="12">
        <v>25</v>
      </c>
      <c r="C37" s="7">
        <v>100</v>
      </c>
      <c r="D37" s="7">
        <v>0</v>
      </c>
      <c r="E37" s="7">
        <v>0</v>
      </c>
      <c r="F37" s="7"/>
      <c r="G37" s="7">
        <f>CONVERT(A37,"um","mm")</f>
        <v>0.71</v>
      </c>
      <c r="H37" s="7">
        <f t="shared" si="1"/>
        <v>0.49410907027004275</v>
      </c>
      <c r="I37" s="7">
        <v>0</v>
      </c>
      <c r="J37" s="7"/>
      <c r="K37" s="8"/>
    </row>
    <row r="38" spans="1:11" ht="8.25">
      <c r="A38" s="11">
        <v>840</v>
      </c>
      <c r="B38" s="12">
        <v>20</v>
      </c>
      <c r="C38" s="7">
        <v>100</v>
      </c>
      <c r="D38" s="7">
        <v>0</v>
      </c>
      <c r="E38" s="7">
        <v>0</v>
      </c>
      <c r="F38" s="7"/>
      <c r="G38" s="7">
        <f>CONVERT(A38,"um","mm")</f>
        <v>0.84</v>
      </c>
      <c r="H38" s="7">
        <f t="shared" si="1"/>
        <v>0.2515387669959645</v>
      </c>
      <c r="I38" s="7">
        <v>0</v>
      </c>
      <c r="J38" s="7"/>
      <c r="K38" s="8"/>
    </row>
    <row r="39" spans="1:11" ht="8.25">
      <c r="A39" s="11">
        <v>1000</v>
      </c>
      <c r="B39" s="12">
        <v>18</v>
      </c>
      <c r="C39" s="7">
        <v>100</v>
      </c>
      <c r="D39" s="7">
        <v>0</v>
      </c>
      <c r="E39" s="7">
        <v>0</v>
      </c>
      <c r="F39" s="7"/>
      <c r="G39" s="7">
        <f>CONVERT(A39,"um","mm")</f>
        <v>1</v>
      </c>
      <c r="H39" s="7">
        <f t="shared" si="1"/>
        <v>0</v>
      </c>
      <c r="I39" s="7">
        <v>0</v>
      </c>
      <c r="J39" s="7"/>
      <c r="K39" s="8"/>
    </row>
    <row r="40" spans="1:11" ht="8.25">
      <c r="A40" s="11">
        <v>1190</v>
      </c>
      <c r="B40" s="12">
        <v>16</v>
      </c>
      <c r="C40" s="7">
        <v>100</v>
      </c>
      <c r="D40" s="7">
        <v>0</v>
      </c>
      <c r="E40" s="7">
        <v>0</v>
      </c>
      <c r="F40" s="7"/>
      <c r="G40" s="7">
        <f>CONVERT(A40,"um","mm")</f>
        <v>1.19</v>
      </c>
      <c r="H40" s="7">
        <f t="shared" si="1"/>
        <v>-0.2509615735332188</v>
      </c>
      <c r="I40" s="7">
        <v>0</v>
      </c>
      <c r="J40" s="7"/>
      <c r="K40" s="8"/>
    </row>
    <row r="41" spans="1:11" ht="8.25">
      <c r="A41" s="11">
        <v>1410</v>
      </c>
      <c r="B41" s="12">
        <v>14</v>
      </c>
      <c r="C41" s="7">
        <v>100</v>
      </c>
      <c r="D41" s="7">
        <v>0</v>
      </c>
      <c r="E41" s="7">
        <v>0</v>
      </c>
      <c r="F41" s="7"/>
      <c r="G41" s="7">
        <f>CONVERT(A41,"um","mm")</f>
        <v>1.41</v>
      </c>
      <c r="H41" s="7">
        <f t="shared" si="1"/>
        <v>-0.4956951626240688</v>
      </c>
      <c r="I41" s="7">
        <v>0</v>
      </c>
      <c r="J41" s="7"/>
      <c r="K41" s="8"/>
    </row>
    <row r="42" spans="1:11" ht="8.25">
      <c r="A42" s="11">
        <v>1680</v>
      </c>
      <c r="B42" s="12">
        <v>12</v>
      </c>
      <c r="C42" s="7">
        <v>100</v>
      </c>
      <c r="D42" s="7">
        <v>0</v>
      </c>
      <c r="E42" s="7">
        <v>0</v>
      </c>
      <c r="F42" s="7"/>
      <c r="G42" s="7">
        <f>CONVERT(A42,"um","mm")</f>
        <v>1.68</v>
      </c>
      <c r="H42" s="7">
        <f t="shared" si="1"/>
        <v>-0.7484612330040356</v>
      </c>
      <c r="I42" s="7">
        <v>0</v>
      </c>
      <c r="J42" s="7"/>
      <c r="K42" s="8"/>
    </row>
    <row r="43" spans="1:11" ht="8.25">
      <c r="A43" s="11">
        <v>2000</v>
      </c>
      <c r="B43" s="12">
        <v>10</v>
      </c>
      <c r="C43" s="7">
        <v>100</v>
      </c>
      <c r="D43" s="7">
        <v>0</v>
      </c>
      <c r="E43" s="7">
        <v>0</v>
      </c>
      <c r="F43" s="7"/>
      <c r="G43" s="7">
        <f>CONVERT(A43,"um","mm")</f>
        <v>2</v>
      </c>
      <c r="H43" s="7">
        <f t="shared" si="1"/>
        <v>-1</v>
      </c>
      <c r="I43" s="7">
        <v>0</v>
      </c>
      <c r="J43" s="7"/>
      <c r="K43" s="8"/>
    </row>
    <row r="44" spans="1:11" ht="9" thickBot="1">
      <c r="A44" s="13"/>
      <c r="B44" s="14"/>
      <c r="C44" s="9">
        <v>100</v>
      </c>
      <c r="D44" s="9">
        <v>0</v>
      </c>
      <c r="E44" s="9"/>
      <c r="F44" s="9"/>
      <c r="G44" s="9">
        <f>CONVERT(A44,"um","mm")</f>
        <v>0</v>
      </c>
      <c r="H44" s="9" t="e">
        <f t="shared" si="1"/>
        <v>#NUM!</v>
      </c>
      <c r="I44" s="9"/>
      <c r="J44" s="9"/>
      <c r="K44" s="10"/>
    </row>
    <row r="45" ht="9" thickTop="1"/>
  </sheetData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J1">
      <selection activeCell="O25" sqref="O25:Q25"/>
    </sheetView>
  </sheetViews>
  <sheetFormatPr defaultColWidth="9.140625" defaultRowHeight="12.75"/>
  <cols>
    <col min="1" max="1" width="8.00390625" style="2" bestFit="1" customWidth="1"/>
    <col min="2" max="2" width="13.28125" style="2" bestFit="1" customWidth="1"/>
    <col min="3" max="4" width="9.28125" style="2" bestFit="1" customWidth="1"/>
    <col min="5" max="5" width="10.57421875" style="2" bestFit="1" customWidth="1"/>
    <col min="6" max="6" width="0.85546875" style="2" customWidth="1"/>
    <col min="7" max="8" width="5.00390625" style="2" bestFit="1" customWidth="1"/>
    <col min="9" max="9" width="5.28125" style="2" bestFit="1" customWidth="1"/>
    <col min="10" max="10" width="4.57421875" style="2" bestFit="1" customWidth="1"/>
    <col min="11" max="11" width="6.28125" style="2" bestFit="1" customWidth="1"/>
    <col min="12" max="14" width="0.85546875" style="2" customWidth="1"/>
    <col min="15" max="15" width="11.57421875" style="2" bestFit="1" customWidth="1"/>
    <col min="16" max="16" width="6.28125" style="2" bestFit="1" customWidth="1"/>
    <col min="17" max="17" width="5.00390625" style="2" bestFit="1" customWidth="1"/>
    <col min="18" max="18" width="4.8515625" style="2" bestFit="1" customWidth="1"/>
    <col min="19" max="19" width="0.85546875" style="2" customWidth="1"/>
    <col min="20" max="20" width="4.8515625" style="2" bestFit="1" customWidth="1"/>
    <col min="21" max="21" width="5.57421875" style="2" bestFit="1" customWidth="1"/>
    <col min="22" max="22" width="5.00390625" style="2" bestFit="1" customWidth="1"/>
    <col min="23" max="23" width="4.8515625" style="2" bestFit="1" customWidth="1"/>
    <col min="24" max="25" width="4.7109375" style="2" bestFit="1" customWidth="1"/>
    <col min="26" max="26" width="4.57421875" style="2" bestFit="1" customWidth="1"/>
    <col min="27" max="28" width="4.8515625" style="2" bestFit="1" customWidth="1"/>
    <col min="29" max="29" width="4.7109375" style="2" bestFit="1" customWidth="1"/>
    <col min="30" max="30" width="7.00390625" style="2" bestFit="1" customWidth="1"/>
    <col min="31" max="31" width="11.140625" style="2" bestFit="1" customWidth="1"/>
    <col min="32" max="16384" width="9.140625" style="2" customWidth="1"/>
  </cols>
  <sheetData>
    <row r="1" spans="1:2" ht="8.25">
      <c r="A1" s="2" t="s">
        <v>0</v>
      </c>
      <c r="B1" s="2">
        <v>37267.464583333334</v>
      </c>
    </row>
    <row r="2" spans="1:5" ht="8.25">
      <c r="A2" s="2" t="s">
        <v>1</v>
      </c>
      <c r="B2" s="2" t="s">
        <v>59</v>
      </c>
      <c r="C2" s="2" t="s">
        <v>36</v>
      </c>
      <c r="D2" s="2" t="s">
        <v>37</v>
      </c>
      <c r="E2" s="2" t="s">
        <v>38</v>
      </c>
    </row>
    <row r="3" spans="1:6" ht="8.25">
      <c r="A3" s="2" t="s">
        <v>3</v>
      </c>
      <c r="B3" s="2" t="s">
        <v>60</v>
      </c>
      <c r="C3" s="2">
        <f>AVERAGE(E3:F3)</f>
        <v>4.708333333333333</v>
      </c>
      <c r="D3" s="2">
        <f>CONVERT(C3,"ft","m")</f>
        <v>1.4351</v>
      </c>
      <c r="E3" s="2">
        <f>CONVERT(VALUE(LEFT(B4,3)),"in","ft")</f>
        <v>4.583333333333333</v>
      </c>
      <c r="F3" s="2">
        <f>CONVERT(VALUE(RIGHT(B4,3)),"in","ft")</f>
        <v>4.833333333333333</v>
      </c>
    </row>
    <row r="4" spans="1:2" ht="8.25">
      <c r="A4" s="2" t="s">
        <v>5</v>
      </c>
      <c r="B4" s="2" t="s">
        <v>61</v>
      </c>
    </row>
    <row r="5" ht="8.25">
      <c r="A5" s="2" t="s">
        <v>7</v>
      </c>
    </row>
    <row r="6" ht="9" thickBot="1"/>
    <row r="7" spans="1:21" ht="9" thickTop="1">
      <c r="A7" s="3" t="s">
        <v>18</v>
      </c>
      <c r="B7" s="4" t="s">
        <v>26</v>
      </c>
      <c r="C7" s="4" t="s">
        <v>20</v>
      </c>
      <c r="D7" s="4" t="s">
        <v>21</v>
      </c>
      <c r="E7" s="4" t="s">
        <v>22</v>
      </c>
      <c r="F7" s="4"/>
      <c r="G7" s="4"/>
      <c r="H7" s="4"/>
      <c r="I7" s="4"/>
      <c r="J7" s="4"/>
      <c r="K7" s="5"/>
      <c r="T7" s="2" t="s">
        <v>24</v>
      </c>
      <c r="U7" s="2" t="s">
        <v>33</v>
      </c>
    </row>
    <row r="8" spans="1:23" ht="8.25">
      <c r="A8" s="6" t="s">
        <v>23</v>
      </c>
      <c r="B8" s="7"/>
      <c r="C8" s="7" t="s">
        <v>24</v>
      </c>
      <c r="D8" s="7" t="s">
        <v>24</v>
      </c>
      <c r="E8" s="7" t="s">
        <v>24</v>
      </c>
      <c r="F8" s="7"/>
      <c r="G8" s="7"/>
      <c r="H8" s="7"/>
      <c r="I8" s="7"/>
      <c r="J8" s="7"/>
      <c r="K8" s="8"/>
      <c r="Q8" s="2" t="s">
        <v>27</v>
      </c>
      <c r="R8" s="2" t="s">
        <v>28</v>
      </c>
      <c r="T8" s="2" t="s">
        <v>25</v>
      </c>
      <c r="U8" s="2" t="s">
        <v>34</v>
      </c>
      <c r="V8" s="2" t="s">
        <v>27</v>
      </c>
      <c r="W8" s="2" t="s">
        <v>28</v>
      </c>
    </row>
    <row r="9" spans="1:21" ht="8.25">
      <c r="A9" s="6"/>
      <c r="B9" s="7"/>
      <c r="C9" s="7" t="s">
        <v>25</v>
      </c>
      <c r="D9" s="7" t="s">
        <v>29</v>
      </c>
      <c r="E9" s="7" t="s">
        <v>25</v>
      </c>
      <c r="F9" s="7"/>
      <c r="G9" s="7" t="s">
        <v>27</v>
      </c>
      <c r="H9" s="7" t="s">
        <v>28</v>
      </c>
      <c r="I9" s="7" t="s">
        <v>39</v>
      </c>
      <c r="J9" s="7" t="s">
        <v>40</v>
      </c>
      <c r="K9" s="8" t="s">
        <v>41</v>
      </c>
      <c r="O9" s="2" t="s">
        <v>8</v>
      </c>
      <c r="P9" s="2">
        <v>0.375</v>
      </c>
      <c r="Q9" s="2">
        <f>CONVERT(P9,"um","mm")</f>
        <v>0.000375</v>
      </c>
      <c r="R9" s="2">
        <f>-LOG(Q9/1,2)</f>
        <v>11.380821783940931</v>
      </c>
      <c r="U9" s="2" t="s">
        <v>35</v>
      </c>
    </row>
    <row r="10" spans="1:23" ht="8.25">
      <c r="A10" s="11">
        <v>0</v>
      </c>
      <c r="B10" s="12">
        <v>1400</v>
      </c>
      <c r="C10" s="7">
        <v>0</v>
      </c>
      <c r="D10" s="7">
        <v>100</v>
      </c>
      <c r="E10" s="7">
        <v>0</v>
      </c>
      <c r="F10" s="7"/>
      <c r="G10" s="7">
        <f>CONVERT(A10,"um","mm")</f>
        <v>0</v>
      </c>
      <c r="H10" s="7" t="e">
        <f>-LOG(G10,2)</f>
        <v>#NUM!</v>
      </c>
      <c r="I10" s="7">
        <v>100</v>
      </c>
      <c r="J10" s="7"/>
      <c r="K10" s="8"/>
      <c r="O10" s="2" t="s">
        <v>9</v>
      </c>
      <c r="P10" s="2">
        <v>2000</v>
      </c>
      <c r="Q10" s="2">
        <f>CONVERT(P10,"um","mm")</f>
        <v>2</v>
      </c>
      <c r="R10" s="2">
        <f aca="true" t="shared" si="0" ref="R10:R16">-LOG(Q10/1,2)</f>
        <v>-1</v>
      </c>
      <c r="T10" s="2">
        <v>5</v>
      </c>
      <c r="U10" s="2">
        <v>1.201</v>
      </c>
      <c r="V10" s="2">
        <f>CONVERT(U10,"um","mm")</f>
        <v>0.001201</v>
      </c>
      <c r="W10" s="2">
        <f>-LOG(V10/1,2)</f>
        <v>9.701548133618541</v>
      </c>
    </row>
    <row r="11" spans="1:23" ht="8.25">
      <c r="A11" s="11">
        <v>0.12</v>
      </c>
      <c r="B11" s="12">
        <v>1300</v>
      </c>
      <c r="C11" s="7">
        <v>0</v>
      </c>
      <c r="D11" s="7">
        <v>100</v>
      </c>
      <c r="E11" s="7">
        <v>0</v>
      </c>
      <c r="F11" s="7"/>
      <c r="G11" s="7">
        <f>CONVERT(A11,"um","mm")</f>
        <v>0.00012</v>
      </c>
      <c r="H11" s="7">
        <f aca="true" t="shared" si="1" ref="H11:H44">-LOG(G11,2)</f>
        <v>13.024677973715656</v>
      </c>
      <c r="I11" s="7">
        <v>100</v>
      </c>
      <c r="J11" s="7">
        <v>13</v>
      </c>
      <c r="K11" s="8">
        <v>0</v>
      </c>
      <c r="O11" s="2" t="s">
        <v>10</v>
      </c>
      <c r="P11" s="2">
        <v>100</v>
      </c>
      <c r="Q11" s="2">
        <f>CONVERT(P11,"um","mm")</f>
        <v>0.1</v>
      </c>
      <c r="R11" s="2">
        <f t="shared" si="0"/>
        <v>3.321928094887362</v>
      </c>
      <c r="T11" s="2">
        <v>10</v>
      </c>
      <c r="U11" s="2">
        <v>2.207</v>
      </c>
      <c r="V11" s="2">
        <f>CONVERT(U11,"um","mm")</f>
        <v>0.002207</v>
      </c>
      <c r="W11" s="2">
        <f aca="true" t="shared" si="2" ref="W11:W18">-LOG(V11/1,2)</f>
        <v>8.82369765504456</v>
      </c>
    </row>
    <row r="12" spans="1:23" ht="8.25">
      <c r="A12" s="11">
        <v>0.24</v>
      </c>
      <c r="B12" s="12">
        <v>1200</v>
      </c>
      <c r="C12" s="7">
        <v>0</v>
      </c>
      <c r="D12" s="7">
        <v>100</v>
      </c>
      <c r="E12" s="7">
        <v>0.36</v>
      </c>
      <c r="F12" s="7"/>
      <c r="G12" s="7">
        <f>CONVERT(A12,"um","mm")</f>
        <v>0.00024</v>
      </c>
      <c r="H12" s="7">
        <f t="shared" si="1"/>
        <v>12.024677973715656</v>
      </c>
      <c r="I12" s="7">
        <v>100</v>
      </c>
      <c r="J12" s="7">
        <v>12</v>
      </c>
      <c r="K12" s="8">
        <v>0.36</v>
      </c>
      <c r="O12" s="2" t="s">
        <v>11</v>
      </c>
      <c r="P12" s="2">
        <v>56.58</v>
      </c>
      <c r="Q12" s="2">
        <f>CONVERT(P12,"um","mm")</f>
        <v>0.05658</v>
      </c>
      <c r="R12" s="2">
        <f t="shared" si="0"/>
        <v>4.143564013040559</v>
      </c>
      <c r="T12" s="2">
        <v>16</v>
      </c>
      <c r="U12" s="2">
        <v>3.747</v>
      </c>
      <c r="V12" s="2">
        <f>CONVERT(U12,"um","mm")</f>
        <v>0.003747</v>
      </c>
      <c r="W12" s="2">
        <f t="shared" si="2"/>
        <v>8.06004830699506</v>
      </c>
    </row>
    <row r="13" spans="1:23" ht="8.25">
      <c r="A13" s="11">
        <v>0.49</v>
      </c>
      <c r="B13" s="12">
        <v>1100</v>
      </c>
      <c r="C13" s="7">
        <v>0.36</v>
      </c>
      <c r="D13" s="7">
        <v>99.6</v>
      </c>
      <c r="E13" s="7">
        <v>3.26</v>
      </c>
      <c r="F13" s="7"/>
      <c r="G13" s="7">
        <f>CONVERT(A13,"um","mm")</f>
        <v>0.00049</v>
      </c>
      <c r="H13" s="7">
        <f t="shared" si="1"/>
        <v>10.994930630321603</v>
      </c>
      <c r="I13" s="7">
        <v>99.6</v>
      </c>
      <c r="J13" s="7">
        <v>11</v>
      </c>
      <c r="K13" s="8">
        <v>3.26</v>
      </c>
      <c r="O13" s="2" t="s">
        <v>12</v>
      </c>
      <c r="P13" s="2">
        <v>26.62</v>
      </c>
      <c r="Q13" s="2">
        <f>CONVERT(P13,"um","mm")</f>
        <v>0.02662</v>
      </c>
      <c r="R13" s="2">
        <f t="shared" si="0"/>
        <v>5.231345618524919</v>
      </c>
      <c r="T13" s="2">
        <v>25</v>
      </c>
      <c r="U13" s="2">
        <v>6.867</v>
      </c>
      <c r="V13" s="2">
        <f>CONVERT(U13,"um","mm")</f>
        <v>0.006867</v>
      </c>
      <c r="W13" s="2">
        <f t="shared" si="2"/>
        <v>7.186104321047331</v>
      </c>
    </row>
    <row r="14" spans="1:23" ht="8.25">
      <c r="A14" s="11">
        <v>0.98</v>
      </c>
      <c r="B14" s="12">
        <v>1000</v>
      </c>
      <c r="C14" s="7">
        <v>3.62</v>
      </c>
      <c r="D14" s="7">
        <v>96.4</v>
      </c>
      <c r="E14" s="7">
        <v>5.23</v>
      </c>
      <c r="F14" s="7"/>
      <c r="G14" s="7">
        <f>CONVERT(A14,"um","mm")</f>
        <v>0.00098</v>
      </c>
      <c r="H14" s="7">
        <f t="shared" si="1"/>
        <v>9.994930630321603</v>
      </c>
      <c r="I14" s="7">
        <v>96.4</v>
      </c>
      <c r="J14" s="7">
        <v>10</v>
      </c>
      <c r="K14" s="8">
        <v>5.23</v>
      </c>
      <c r="O14" s="2" t="s">
        <v>30</v>
      </c>
      <c r="P14" s="2">
        <v>6.11</v>
      </c>
      <c r="Q14" s="2">
        <f>CONVERT(P14,"um","mm")</f>
        <v>0.00611</v>
      </c>
      <c r="R14" s="2">
        <f t="shared" si="0"/>
        <v>7.354611904618082</v>
      </c>
      <c r="T14" s="2">
        <v>50</v>
      </c>
      <c r="U14" s="2">
        <v>26.62</v>
      </c>
      <c r="V14" s="2">
        <f>CONVERT(U14,"um","mm")</f>
        <v>0.02662</v>
      </c>
      <c r="W14" s="2">
        <f t="shared" si="2"/>
        <v>5.231345618524919</v>
      </c>
    </row>
    <row r="15" spans="1:23" ht="8.25">
      <c r="A15" s="11">
        <v>1.95</v>
      </c>
      <c r="B15" s="12">
        <v>900</v>
      </c>
      <c r="C15" s="7">
        <v>8.85</v>
      </c>
      <c r="D15" s="7">
        <v>91.2</v>
      </c>
      <c r="E15" s="7">
        <v>7.69</v>
      </c>
      <c r="F15" s="7"/>
      <c r="G15" s="7">
        <f>CONVERT(A15,"um","mm")</f>
        <v>0.00195</v>
      </c>
      <c r="H15" s="7">
        <f t="shared" si="1"/>
        <v>9.002310160687202</v>
      </c>
      <c r="I15" s="7">
        <v>91.2</v>
      </c>
      <c r="J15" s="7">
        <v>9</v>
      </c>
      <c r="K15" s="8">
        <v>7.69</v>
      </c>
      <c r="O15" s="2" t="s">
        <v>13</v>
      </c>
      <c r="P15" s="2">
        <v>2.126</v>
      </c>
      <c r="Q15" s="2">
        <f>CONVERT(P15,"um","mm")</f>
        <v>0.002126</v>
      </c>
      <c r="R15" s="2">
        <f t="shared" si="0"/>
        <v>8.87764268779307</v>
      </c>
      <c r="T15" s="2">
        <v>75</v>
      </c>
      <c r="U15" s="2">
        <v>59.64</v>
      </c>
      <c r="V15" s="2">
        <f>CONVERT(U15,"um","mm")</f>
        <v>0.05964</v>
      </c>
      <c r="W15" s="2">
        <f t="shared" si="2"/>
        <v>4.067575932153369</v>
      </c>
    </row>
    <row r="16" spans="1:23" ht="8.25">
      <c r="A16" s="11">
        <v>3.9</v>
      </c>
      <c r="B16" s="12">
        <v>800</v>
      </c>
      <c r="C16" s="7">
        <v>16.5</v>
      </c>
      <c r="D16" s="7">
        <v>83.5</v>
      </c>
      <c r="E16" s="7">
        <v>10.5</v>
      </c>
      <c r="F16" s="7"/>
      <c r="G16" s="7">
        <f>CONVERT(A16,"um","mm")</f>
        <v>0.0039</v>
      </c>
      <c r="H16" s="7">
        <f t="shared" si="1"/>
        <v>8.002310160687202</v>
      </c>
      <c r="I16" s="7">
        <v>83.5</v>
      </c>
      <c r="J16" s="7">
        <v>8</v>
      </c>
      <c r="K16" s="8">
        <v>10.5</v>
      </c>
      <c r="O16" s="2" t="s">
        <v>14</v>
      </c>
      <c r="P16" s="2">
        <v>50.22</v>
      </c>
      <c r="Q16" s="2">
        <f>CONVERT(P16,"um","mm")</f>
        <v>0.05022</v>
      </c>
      <c r="R16" s="2">
        <f t="shared" si="0"/>
        <v>4.315594161165312</v>
      </c>
      <c r="T16" s="2">
        <v>84</v>
      </c>
      <c r="U16" s="2">
        <v>83.59</v>
      </c>
      <c r="V16" s="2">
        <f>CONVERT(U16,"um","mm")</f>
        <v>0.08359</v>
      </c>
      <c r="W16" s="2">
        <f t="shared" si="2"/>
        <v>3.5805258289677724</v>
      </c>
    </row>
    <row r="17" spans="1:23" ht="8.25">
      <c r="A17" s="11">
        <v>7.8</v>
      </c>
      <c r="B17" s="12">
        <v>700</v>
      </c>
      <c r="C17" s="7">
        <v>27</v>
      </c>
      <c r="D17" s="7">
        <v>73</v>
      </c>
      <c r="E17" s="7">
        <v>11.8</v>
      </c>
      <c r="F17" s="7"/>
      <c r="G17" s="7">
        <f>CONVERT(A17,"um","mm")</f>
        <v>0.0078</v>
      </c>
      <c r="H17" s="7">
        <f t="shared" si="1"/>
        <v>7.002310160687201</v>
      </c>
      <c r="I17" s="7">
        <v>73</v>
      </c>
      <c r="J17" s="7">
        <v>7</v>
      </c>
      <c r="K17" s="8">
        <v>11.8</v>
      </c>
      <c r="O17" s="2" t="s">
        <v>15</v>
      </c>
      <c r="P17" s="2">
        <v>99.52</v>
      </c>
      <c r="T17" s="2">
        <v>90</v>
      </c>
      <c r="U17" s="2">
        <v>124.6</v>
      </c>
      <c r="V17" s="2">
        <f>CONVERT(U17,"um","mm")</f>
        <v>0.1246</v>
      </c>
      <c r="W17" s="2">
        <f t="shared" si="2"/>
        <v>3.0046240265254474</v>
      </c>
    </row>
    <row r="18" spans="1:23" ht="8.25">
      <c r="A18" s="11">
        <v>15.6</v>
      </c>
      <c r="B18" s="12">
        <v>600</v>
      </c>
      <c r="C18" s="7">
        <v>38.8</v>
      </c>
      <c r="D18" s="7">
        <v>61.2</v>
      </c>
      <c r="E18" s="7">
        <v>15.1</v>
      </c>
      <c r="F18" s="7"/>
      <c r="G18" s="7">
        <f>CONVERT(A18,"um","mm")</f>
        <v>0.0156</v>
      </c>
      <c r="H18" s="7">
        <f t="shared" si="1"/>
        <v>6.002310160687201</v>
      </c>
      <c r="I18" s="7">
        <v>61.2</v>
      </c>
      <c r="J18" s="7">
        <v>6</v>
      </c>
      <c r="K18" s="8">
        <v>15.1</v>
      </c>
      <c r="O18" s="2" t="s">
        <v>16</v>
      </c>
      <c r="P18" s="2">
        <v>9904</v>
      </c>
      <c r="T18" s="2">
        <v>95</v>
      </c>
      <c r="U18" s="2">
        <v>220.9</v>
      </c>
      <c r="V18" s="2">
        <f>CONVERT(U18,"um","mm")</f>
        <v>0.2209</v>
      </c>
      <c r="W18" s="2">
        <f t="shared" si="2"/>
        <v>2.1785346761941744</v>
      </c>
    </row>
    <row r="19" spans="1:16" ht="8.25">
      <c r="A19" s="11">
        <v>31.2</v>
      </c>
      <c r="B19" s="12">
        <v>500</v>
      </c>
      <c r="C19" s="7">
        <v>53.9</v>
      </c>
      <c r="D19" s="7">
        <v>46.1</v>
      </c>
      <c r="E19" s="7">
        <v>5</v>
      </c>
      <c r="F19" s="7"/>
      <c r="G19" s="7">
        <f>CONVERT(A19,"um","mm")</f>
        <v>0.0312</v>
      </c>
      <c r="H19" s="7">
        <f t="shared" si="1"/>
        <v>5.002310160687201</v>
      </c>
      <c r="I19" s="7">
        <v>46.1</v>
      </c>
      <c r="J19" s="7">
        <v>5</v>
      </c>
      <c r="K19" s="8">
        <f>SUM(E19+E20+E21+E22)</f>
        <v>22.61</v>
      </c>
      <c r="O19" s="2" t="s">
        <v>17</v>
      </c>
      <c r="P19" s="2">
        <v>175.9</v>
      </c>
    </row>
    <row r="20" spans="1:31" ht="8.25">
      <c r="A20" s="11">
        <v>37.2</v>
      </c>
      <c r="B20" s="12">
        <v>400</v>
      </c>
      <c r="C20" s="7">
        <v>58.9</v>
      </c>
      <c r="D20" s="7">
        <v>41.1</v>
      </c>
      <c r="E20" s="7">
        <v>5.68</v>
      </c>
      <c r="F20" s="7"/>
      <c r="G20" s="7">
        <f>CONVERT(A20,"um","mm")</f>
        <v>0.0372</v>
      </c>
      <c r="H20" s="7">
        <f t="shared" si="1"/>
        <v>4.748553568441418</v>
      </c>
      <c r="I20" s="7">
        <v>41.1</v>
      </c>
      <c r="J20" s="7">
        <v>4</v>
      </c>
      <c r="K20" s="8">
        <f>SUM(E23+E24+E25+E26)</f>
        <v>13.51</v>
      </c>
      <c r="O20" s="2" t="s">
        <v>31</v>
      </c>
      <c r="P20" s="2">
        <v>4.092</v>
      </c>
      <c r="U20" s="2">
        <v>5</v>
      </c>
      <c r="V20" s="2">
        <v>10</v>
      </c>
      <c r="W20" s="2">
        <v>16</v>
      </c>
      <c r="X20" s="2">
        <v>25</v>
      </c>
      <c r="Y20" s="2">
        <v>50</v>
      </c>
      <c r="Z20" s="2">
        <v>75</v>
      </c>
      <c r="AA20" s="2">
        <v>84</v>
      </c>
      <c r="AB20" s="2">
        <v>90</v>
      </c>
      <c r="AC20" s="2">
        <v>95</v>
      </c>
      <c r="AD20" s="2" t="s">
        <v>45</v>
      </c>
      <c r="AE20" s="2" t="s">
        <v>46</v>
      </c>
    </row>
    <row r="21" spans="1:30" ht="8.25">
      <c r="A21" s="11">
        <v>44.2</v>
      </c>
      <c r="B21" s="12">
        <v>325</v>
      </c>
      <c r="C21" s="7">
        <v>64.6</v>
      </c>
      <c r="D21" s="7">
        <v>35.4</v>
      </c>
      <c r="E21" s="7">
        <v>6.17</v>
      </c>
      <c r="F21" s="7"/>
      <c r="G21" s="7">
        <f>CONVERT(A21,"um","mm")</f>
        <v>0.0442</v>
      </c>
      <c r="H21" s="7">
        <f t="shared" si="1"/>
        <v>4.499809820158018</v>
      </c>
      <c r="I21" s="7">
        <v>35.4</v>
      </c>
      <c r="J21" s="7">
        <v>3</v>
      </c>
      <c r="K21" s="8">
        <f>SUM(E27+E28+E29+E30)</f>
        <v>5.62</v>
      </c>
      <c r="O21" s="2" t="s">
        <v>32</v>
      </c>
      <c r="P21" s="2">
        <v>20.27</v>
      </c>
      <c r="U21" s="2">
        <v>0.001201</v>
      </c>
      <c r="V21" s="2">
        <v>0.002207</v>
      </c>
      <c r="W21" s="2">
        <v>0.003747</v>
      </c>
      <c r="X21" s="2">
        <v>0.006867</v>
      </c>
      <c r="Y21" s="2">
        <v>0.02662</v>
      </c>
      <c r="Z21" s="2">
        <v>0.05964</v>
      </c>
      <c r="AA21" s="2">
        <v>0.08359</v>
      </c>
      <c r="AB21" s="2">
        <v>0.1246</v>
      </c>
      <c r="AC21" s="2">
        <v>0.2209</v>
      </c>
      <c r="AD21" s="2">
        <f>((W21+AA21)/2)</f>
        <v>0.0436685</v>
      </c>
    </row>
    <row r="22" spans="1:31" ht="8.25">
      <c r="A22" s="11">
        <v>52.6</v>
      </c>
      <c r="B22" s="12">
        <v>270</v>
      </c>
      <c r="C22" s="7">
        <v>70.8</v>
      </c>
      <c r="D22" s="7">
        <v>29.2</v>
      </c>
      <c r="E22" s="7">
        <v>5.76</v>
      </c>
      <c r="F22" s="7"/>
      <c r="G22" s="7">
        <f>CONVERT(A22,"um","mm")</f>
        <v>0.0526</v>
      </c>
      <c r="H22" s="7">
        <f t="shared" si="1"/>
        <v>4.2487933902571475</v>
      </c>
      <c r="I22" s="7">
        <v>29.2</v>
      </c>
      <c r="J22" s="7">
        <v>2</v>
      </c>
      <c r="K22" s="8">
        <f>SUM(E31+E32+E33+E34)</f>
        <v>2.95</v>
      </c>
      <c r="U22" s="2">
        <v>9.701548133618541</v>
      </c>
      <c r="V22" s="2">
        <v>8.82369765504456</v>
      </c>
      <c r="W22" s="2">
        <v>8.06004830699506</v>
      </c>
      <c r="X22" s="2">
        <v>7.186104321047331</v>
      </c>
      <c r="Y22" s="2">
        <v>5.231345618524919</v>
      </c>
      <c r="Z22" s="2">
        <v>4.067575932153369</v>
      </c>
      <c r="AA22" s="2">
        <v>3.5805258289677724</v>
      </c>
      <c r="AB22" s="2">
        <v>3.0046240265254474</v>
      </c>
      <c r="AC22" s="2">
        <v>2.1785346761941744</v>
      </c>
      <c r="AD22" s="2">
        <f>((W22+AA22)/2)</f>
        <v>5.8202870679814165</v>
      </c>
      <c r="AE22" s="2">
        <f>((X22-AB22)/2)</f>
        <v>2.090740147260942</v>
      </c>
    </row>
    <row r="23" spans="1:11" ht="8.25">
      <c r="A23" s="11">
        <v>62.5</v>
      </c>
      <c r="B23" s="12">
        <v>230</v>
      </c>
      <c r="C23" s="7">
        <v>76.5</v>
      </c>
      <c r="D23" s="7">
        <v>23.5</v>
      </c>
      <c r="E23" s="7">
        <v>4.71</v>
      </c>
      <c r="F23" s="7"/>
      <c r="G23" s="7">
        <f>CONVERT(A23,"um","mm")</f>
        <v>0.0625</v>
      </c>
      <c r="H23" s="7">
        <f t="shared" si="1"/>
        <v>4</v>
      </c>
      <c r="I23" s="7">
        <v>23.5</v>
      </c>
      <c r="J23" s="7">
        <v>1</v>
      </c>
      <c r="K23" s="8">
        <f>SUM(E35+E36+E37+E38)</f>
        <v>1.3900000000000001</v>
      </c>
    </row>
    <row r="24" spans="1:17" ht="8.25">
      <c r="A24" s="11">
        <v>74</v>
      </c>
      <c r="B24" s="12">
        <v>200</v>
      </c>
      <c r="C24" s="7">
        <v>81.2</v>
      </c>
      <c r="D24" s="7">
        <v>18.8</v>
      </c>
      <c r="E24" s="7">
        <v>3.71</v>
      </c>
      <c r="F24" s="7"/>
      <c r="G24" s="7">
        <f>CONVERT(A24,"um","mm")</f>
        <v>0.074</v>
      </c>
      <c r="H24" s="7">
        <f t="shared" si="1"/>
        <v>3.7563309190331378</v>
      </c>
      <c r="I24" s="7">
        <v>18.8</v>
      </c>
      <c r="J24" s="7">
        <v>0</v>
      </c>
      <c r="K24" s="8">
        <f>SUM(E39+E40+E41+E42)</f>
        <v>0.0012</v>
      </c>
      <c r="O24" s="2" t="s">
        <v>42</v>
      </c>
      <c r="P24" s="2" t="s">
        <v>43</v>
      </c>
      <c r="Q24" s="2" t="s">
        <v>44</v>
      </c>
    </row>
    <row r="25" spans="1:17" ht="8.25">
      <c r="A25" s="11">
        <v>88</v>
      </c>
      <c r="B25" s="12">
        <v>170</v>
      </c>
      <c r="C25" s="7">
        <v>84.9</v>
      </c>
      <c r="D25" s="7">
        <v>15.1</v>
      </c>
      <c r="E25" s="7">
        <v>2.85</v>
      </c>
      <c r="F25" s="7"/>
      <c r="G25" s="7">
        <f>CONVERT(A25,"um","mm")</f>
        <v>0.088</v>
      </c>
      <c r="H25" s="7">
        <f t="shared" si="1"/>
        <v>3.50635266602479</v>
      </c>
      <c r="I25" s="7">
        <v>15.1</v>
      </c>
      <c r="J25" s="7">
        <v>-1</v>
      </c>
      <c r="K25" s="8">
        <f>SUM(E43+E44)</f>
        <v>0</v>
      </c>
      <c r="O25" s="2">
        <f>SUM(K25+K24+K23+K22+K21+K20)</f>
        <v>23.471200000000003</v>
      </c>
      <c r="P25" s="2">
        <f>SUM(K19+K18+K17+K16)</f>
        <v>60.010000000000005</v>
      </c>
      <c r="Q25" s="2">
        <f>SUM(K15+K14+K13+K12+K11+K10)</f>
        <v>16.54</v>
      </c>
    </row>
    <row r="26" spans="1:11" ht="8.25">
      <c r="A26" s="11">
        <v>105</v>
      </c>
      <c r="B26" s="12">
        <v>140</v>
      </c>
      <c r="C26" s="7">
        <v>87.8</v>
      </c>
      <c r="D26" s="7">
        <v>12.2</v>
      </c>
      <c r="E26" s="7">
        <v>2.24</v>
      </c>
      <c r="F26" s="7"/>
      <c r="G26" s="7">
        <f>CONVERT(A26,"um","mm")</f>
        <v>0.105</v>
      </c>
      <c r="H26" s="7">
        <f t="shared" si="1"/>
        <v>3.2515387669959646</v>
      </c>
      <c r="I26" s="7">
        <v>12.2</v>
      </c>
      <c r="J26" s="7"/>
      <c r="K26" s="8"/>
    </row>
    <row r="27" spans="1:11" ht="8.25">
      <c r="A27" s="11">
        <v>125</v>
      </c>
      <c r="B27" s="12">
        <v>120</v>
      </c>
      <c r="C27" s="7">
        <v>90</v>
      </c>
      <c r="D27" s="7">
        <v>9.96</v>
      </c>
      <c r="E27" s="7">
        <v>1.88</v>
      </c>
      <c r="F27" s="7"/>
      <c r="G27" s="7">
        <f>CONVERT(A27,"um","mm")</f>
        <v>0.125</v>
      </c>
      <c r="H27" s="7">
        <f t="shared" si="1"/>
        <v>3</v>
      </c>
      <c r="I27" s="7">
        <v>9.96</v>
      </c>
      <c r="J27" s="7"/>
      <c r="K27" s="8"/>
    </row>
    <row r="28" spans="1:11" ht="8.25">
      <c r="A28" s="11">
        <v>149</v>
      </c>
      <c r="B28" s="12">
        <v>100</v>
      </c>
      <c r="C28" s="7">
        <v>91.9</v>
      </c>
      <c r="D28" s="7">
        <v>8.08</v>
      </c>
      <c r="E28" s="7">
        <v>1.55</v>
      </c>
      <c r="F28" s="7"/>
      <c r="G28" s="7">
        <f>CONVERT(A28,"um","mm")</f>
        <v>0.149</v>
      </c>
      <c r="H28" s="7">
        <f t="shared" si="1"/>
        <v>2.746615764199926</v>
      </c>
      <c r="I28" s="7">
        <v>8.08</v>
      </c>
      <c r="J28" s="7"/>
      <c r="K28" s="8"/>
    </row>
    <row r="29" spans="1:11" ht="8.25">
      <c r="A29" s="11">
        <v>177</v>
      </c>
      <c r="B29" s="12">
        <v>80</v>
      </c>
      <c r="C29" s="7">
        <v>93.5</v>
      </c>
      <c r="D29" s="7">
        <v>6.53</v>
      </c>
      <c r="E29" s="7">
        <v>1.23</v>
      </c>
      <c r="F29" s="7"/>
      <c r="G29" s="7">
        <f>CONVERT(A29,"um","mm")</f>
        <v>0.177</v>
      </c>
      <c r="H29" s="7">
        <f t="shared" si="1"/>
        <v>2.49817873457909</v>
      </c>
      <c r="I29" s="7">
        <v>6.53</v>
      </c>
      <c r="J29" s="7"/>
      <c r="K29" s="8"/>
    </row>
    <row r="30" spans="1:11" ht="8.25">
      <c r="A30" s="11">
        <v>210</v>
      </c>
      <c r="B30" s="12">
        <v>70</v>
      </c>
      <c r="C30" s="7">
        <v>94.7</v>
      </c>
      <c r="D30" s="7">
        <v>5.3</v>
      </c>
      <c r="E30" s="7">
        <v>0.96</v>
      </c>
      <c r="F30" s="7"/>
      <c r="G30" s="7">
        <f>CONVERT(A30,"um","mm")</f>
        <v>0.21</v>
      </c>
      <c r="H30" s="7">
        <f t="shared" si="1"/>
        <v>2.2515387669959646</v>
      </c>
      <c r="I30" s="7">
        <v>5.3</v>
      </c>
      <c r="J30" s="7"/>
      <c r="K30" s="8"/>
    </row>
    <row r="31" spans="1:11" ht="8.25">
      <c r="A31" s="11">
        <v>250</v>
      </c>
      <c r="B31" s="12">
        <v>60</v>
      </c>
      <c r="C31" s="7">
        <v>95.7</v>
      </c>
      <c r="D31" s="7">
        <v>4.35</v>
      </c>
      <c r="E31" s="7">
        <v>0.75</v>
      </c>
      <c r="F31" s="7"/>
      <c r="G31" s="7">
        <f>CONVERT(A31,"um","mm")</f>
        <v>0.25</v>
      </c>
      <c r="H31" s="7">
        <f t="shared" si="1"/>
        <v>2</v>
      </c>
      <c r="I31" s="7">
        <v>4.35</v>
      </c>
      <c r="J31" s="7"/>
      <c r="K31" s="8"/>
    </row>
    <row r="32" spans="1:11" ht="8.25">
      <c r="A32" s="11">
        <v>297</v>
      </c>
      <c r="B32" s="12">
        <v>50</v>
      </c>
      <c r="C32" s="7">
        <v>96.4</v>
      </c>
      <c r="D32" s="7">
        <v>3.59</v>
      </c>
      <c r="E32" s="7">
        <v>0.74</v>
      </c>
      <c r="F32" s="7"/>
      <c r="G32" s="7">
        <f>CONVERT(A32,"um","mm")</f>
        <v>0.297</v>
      </c>
      <c r="H32" s="7">
        <f t="shared" si="1"/>
        <v>1.7514651638613215</v>
      </c>
      <c r="I32" s="7">
        <v>3.59</v>
      </c>
      <c r="J32" s="7"/>
      <c r="K32" s="8"/>
    </row>
    <row r="33" spans="1:11" ht="8.25">
      <c r="A33" s="11">
        <v>354</v>
      </c>
      <c r="B33" s="12">
        <v>45</v>
      </c>
      <c r="C33" s="7">
        <v>97.1</v>
      </c>
      <c r="D33" s="7">
        <v>2.85</v>
      </c>
      <c r="E33" s="7">
        <v>0.75</v>
      </c>
      <c r="F33" s="7"/>
      <c r="G33" s="7">
        <f>CONVERT(A33,"um","mm")</f>
        <v>0.354</v>
      </c>
      <c r="H33" s="7">
        <f t="shared" si="1"/>
        <v>1.4981787345790896</v>
      </c>
      <c r="I33" s="7">
        <v>2.85</v>
      </c>
      <c r="J33" s="7"/>
      <c r="K33" s="8"/>
    </row>
    <row r="34" spans="1:11" ht="8.25">
      <c r="A34" s="11">
        <v>420</v>
      </c>
      <c r="B34" s="12">
        <v>40</v>
      </c>
      <c r="C34" s="7">
        <v>97.9</v>
      </c>
      <c r="D34" s="7">
        <v>2.1</v>
      </c>
      <c r="E34" s="7">
        <v>0.71</v>
      </c>
      <c r="F34" s="7"/>
      <c r="G34" s="7">
        <f>CONVERT(A34,"um","mm")</f>
        <v>0.42</v>
      </c>
      <c r="H34" s="7">
        <f t="shared" si="1"/>
        <v>1.2515387669959643</v>
      </c>
      <c r="I34" s="7">
        <v>2.1</v>
      </c>
      <c r="J34" s="7"/>
      <c r="K34" s="8"/>
    </row>
    <row r="35" spans="1:11" ht="8.25">
      <c r="A35" s="11">
        <v>500</v>
      </c>
      <c r="B35" s="12">
        <v>35</v>
      </c>
      <c r="C35" s="7">
        <v>98.6</v>
      </c>
      <c r="D35" s="7">
        <v>1.39</v>
      </c>
      <c r="E35" s="7">
        <v>0.54</v>
      </c>
      <c r="F35" s="7"/>
      <c r="G35" s="7">
        <f>CONVERT(A35,"um","mm")</f>
        <v>0.5</v>
      </c>
      <c r="H35" s="7">
        <f t="shared" si="1"/>
        <v>1</v>
      </c>
      <c r="I35" s="7">
        <v>1.39</v>
      </c>
      <c r="J35" s="7"/>
      <c r="K35" s="8"/>
    </row>
    <row r="36" spans="1:11" ht="8.25">
      <c r="A36" s="11">
        <v>590</v>
      </c>
      <c r="B36" s="12">
        <v>30</v>
      </c>
      <c r="C36" s="7">
        <v>99.1</v>
      </c>
      <c r="D36" s="7">
        <v>0.85</v>
      </c>
      <c r="E36" s="7">
        <v>0.5</v>
      </c>
      <c r="F36" s="7"/>
      <c r="G36" s="7">
        <f>CONVERT(A36,"um","mm")</f>
        <v>0.59</v>
      </c>
      <c r="H36" s="7">
        <f t="shared" si="1"/>
        <v>0.7612131404128836</v>
      </c>
      <c r="I36" s="7">
        <v>0.85</v>
      </c>
      <c r="J36" s="7"/>
      <c r="K36" s="8"/>
    </row>
    <row r="37" spans="1:11" ht="8.25">
      <c r="A37" s="11">
        <v>710</v>
      </c>
      <c r="B37" s="12">
        <v>25</v>
      </c>
      <c r="C37" s="7">
        <v>99.7</v>
      </c>
      <c r="D37" s="7">
        <v>0.35</v>
      </c>
      <c r="E37" s="7">
        <v>0.29</v>
      </c>
      <c r="F37" s="7"/>
      <c r="G37" s="7">
        <f>CONVERT(A37,"um","mm")</f>
        <v>0.71</v>
      </c>
      <c r="H37" s="7">
        <f t="shared" si="1"/>
        <v>0.49410907027004275</v>
      </c>
      <c r="I37" s="7">
        <v>0.35</v>
      </c>
      <c r="J37" s="7"/>
      <c r="K37" s="8"/>
    </row>
    <row r="38" spans="1:11" ht="8.25">
      <c r="A38" s="11">
        <v>840</v>
      </c>
      <c r="B38" s="12">
        <v>20</v>
      </c>
      <c r="C38" s="7">
        <v>99.9</v>
      </c>
      <c r="D38" s="7">
        <v>0.061</v>
      </c>
      <c r="E38" s="7">
        <v>0.06</v>
      </c>
      <c r="F38" s="7"/>
      <c r="G38" s="7">
        <f>CONVERT(A38,"um","mm")</f>
        <v>0.84</v>
      </c>
      <c r="H38" s="7">
        <f t="shared" si="1"/>
        <v>0.2515387669959645</v>
      </c>
      <c r="I38" s="7">
        <v>0.061</v>
      </c>
      <c r="J38" s="7"/>
      <c r="K38" s="8"/>
    </row>
    <row r="39" spans="1:11" ht="8.25">
      <c r="A39" s="11">
        <v>1000</v>
      </c>
      <c r="B39" s="12">
        <v>18</v>
      </c>
      <c r="C39" s="7">
        <v>99.999</v>
      </c>
      <c r="D39" s="7">
        <v>0.0012</v>
      </c>
      <c r="E39" s="7">
        <v>0.0012</v>
      </c>
      <c r="F39" s="7"/>
      <c r="G39" s="7">
        <f>CONVERT(A39,"um","mm")</f>
        <v>1</v>
      </c>
      <c r="H39" s="7">
        <f t="shared" si="1"/>
        <v>0</v>
      </c>
      <c r="I39" s="7">
        <v>0.0012</v>
      </c>
      <c r="J39" s="7"/>
      <c r="K39" s="8"/>
    </row>
    <row r="40" spans="1:11" ht="8.25">
      <c r="A40" s="11">
        <v>1190</v>
      </c>
      <c r="B40" s="12">
        <v>16</v>
      </c>
      <c r="C40" s="7">
        <v>100</v>
      </c>
      <c r="D40" s="7">
        <v>0</v>
      </c>
      <c r="E40" s="7">
        <v>0</v>
      </c>
      <c r="F40" s="7"/>
      <c r="G40" s="7">
        <f>CONVERT(A40,"um","mm")</f>
        <v>1.19</v>
      </c>
      <c r="H40" s="7">
        <f t="shared" si="1"/>
        <v>-0.2509615735332188</v>
      </c>
      <c r="I40" s="7">
        <v>0</v>
      </c>
      <c r="J40" s="7"/>
      <c r="K40" s="8"/>
    </row>
    <row r="41" spans="1:11" ht="8.25">
      <c r="A41" s="11">
        <v>1410</v>
      </c>
      <c r="B41" s="12">
        <v>14</v>
      </c>
      <c r="C41" s="7">
        <v>100</v>
      </c>
      <c r="D41" s="7">
        <v>0</v>
      </c>
      <c r="E41" s="7">
        <v>0</v>
      </c>
      <c r="F41" s="7"/>
      <c r="G41" s="7">
        <f>CONVERT(A41,"um","mm")</f>
        <v>1.41</v>
      </c>
      <c r="H41" s="7">
        <f t="shared" si="1"/>
        <v>-0.4956951626240688</v>
      </c>
      <c r="I41" s="7">
        <v>0</v>
      </c>
      <c r="J41" s="7"/>
      <c r="K41" s="8"/>
    </row>
    <row r="42" spans="1:11" ht="8.25">
      <c r="A42" s="11">
        <v>1680</v>
      </c>
      <c r="B42" s="12">
        <v>12</v>
      </c>
      <c r="C42" s="7">
        <v>100</v>
      </c>
      <c r="D42" s="7">
        <v>0</v>
      </c>
      <c r="E42" s="7">
        <v>0</v>
      </c>
      <c r="F42" s="7"/>
      <c r="G42" s="7">
        <f>CONVERT(A42,"um","mm")</f>
        <v>1.68</v>
      </c>
      <c r="H42" s="7">
        <f t="shared" si="1"/>
        <v>-0.7484612330040356</v>
      </c>
      <c r="I42" s="7">
        <v>0</v>
      </c>
      <c r="J42" s="7"/>
      <c r="K42" s="8"/>
    </row>
    <row r="43" spans="1:11" ht="8.25">
      <c r="A43" s="11">
        <v>2000</v>
      </c>
      <c r="B43" s="12">
        <v>10</v>
      </c>
      <c r="C43" s="7">
        <v>100</v>
      </c>
      <c r="D43" s="7">
        <v>0</v>
      </c>
      <c r="E43" s="7">
        <v>0</v>
      </c>
      <c r="F43" s="7"/>
      <c r="G43" s="7">
        <f>CONVERT(A43,"um","mm")</f>
        <v>2</v>
      </c>
      <c r="H43" s="7">
        <f t="shared" si="1"/>
        <v>-1</v>
      </c>
      <c r="I43" s="7">
        <v>0</v>
      </c>
      <c r="J43" s="7"/>
      <c r="K43" s="8"/>
    </row>
    <row r="44" spans="1:11" ht="9" thickBot="1">
      <c r="A44" s="13"/>
      <c r="B44" s="14"/>
      <c r="C44" s="9">
        <v>100</v>
      </c>
      <c r="D44" s="9">
        <v>0</v>
      </c>
      <c r="E44" s="9"/>
      <c r="F44" s="9"/>
      <c r="G44" s="9">
        <f>CONVERT(A44,"um","mm")</f>
        <v>0</v>
      </c>
      <c r="H44" s="9" t="e">
        <f t="shared" si="1"/>
        <v>#NUM!</v>
      </c>
      <c r="I44" s="9"/>
      <c r="J44" s="9"/>
      <c r="K44" s="10"/>
    </row>
    <row r="45" ht="9" thickTop="1"/>
  </sheetData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J1">
      <selection activeCell="O25" sqref="O25:Q25"/>
    </sheetView>
  </sheetViews>
  <sheetFormatPr defaultColWidth="9.140625" defaultRowHeight="12.75"/>
  <cols>
    <col min="1" max="1" width="8.00390625" style="2" bestFit="1" customWidth="1"/>
    <col min="2" max="4" width="9.28125" style="2" bestFit="1" customWidth="1"/>
    <col min="5" max="5" width="10.57421875" style="2" bestFit="1" customWidth="1"/>
    <col min="6" max="6" width="0.85546875" style="2" customWidth="1"/>
    <col min="7" max="8" width="5.00390625" style="2" bestFit="1" customWidth="1"/>
    <col min="9" max="9" width="5.28125" style="2" bestFit="1" customWidth="1"/>
    <col min="10" max="10" width="4.57421875" style="2" bestFit="1" customWidth="1"/>
    <col min="11" max="11" width="6.28125" style="2" bestFit="1" customWidth="1"/>
    <col min="12" max="14" width="0.85546875" style="2" customWidth="1"/>
    <col min="15" max="15" width="11.57421875" style="2" bestFit="1" customWidth="1"/>
    <col min="16" max="16" width="6.28125" style="2" bestFit="1" customWidth="1"/>
    <col min="17" max="17" width="5.00390625" style="2" bestFit="1" customWidth="1"/>
    <col min="18" max="18" width="4.8515625" style="2" bestFit="1" customWidth="1"/>
    <col min="19" max="19" width="0.85546875" style="2" customWidth="1"/>
    <col min="20" max="20" width="4.8515625" style="2" bestFit="1" customWidth="1"/>
    <col min="21" max="21" width="5.57421875" style="2" bestFit="1" customWidth="1"/>
    <col min="22" max="22" width="5.00390625" style="2" bestFit="1" customWidth="1"/>
    <col min="23" max="23" width="4.8515625" style="2" bestFit="1" customWidth="1"/>
    <col min="24" max="25" width="4.7109375" style="2" bestFit="1" customWidth="1"/>
    <col min="26" max="26" width="4.57421875" style="2" bestFit="1" customWidth="1"/>
    <col min="27" max="28" width="4.8515625" style="2" bestFit="1" customWidth="1"/>
    <col min="29" max="29" width="4.7109375" style="2" bestFit="1" customWidth="1"/>
    <col min="30" max="30" width="7.00390625" style="2" bestFit="1" customWidth="1"/>
    <col min="31" max="31" width="11.140625" style="2" bestFit="1" customWidth="1"/>
    <col min="32" max="16384" width="9.140625" style="2" customWidth="1"/>
  </cols>
  <sheetData>
    <row r="1" spans="1:2" ht="8.25">
      <c r="A1" s="2" t="s">
        <v>0</v>
      </c>
      <c r="B1" s="2">
        <v>37362.45138888889</v>
      </c>
    </row>
    <row r="2" spans="1:5" ht="8.25">
      <c r="A2" s="2" t="s">
        <v>1</v>
      </c>
      <c r="B2" s="2" t="s">
        <v>56</v>
      </c>
      <c r="C2" s="2" t="s">
        <v>36</v>
      </c>
      <c r="D2" s="2" t="s">
        <v>37</v>
      </c>
      <c r="E2" s="2" t="s">
        <v>38</v>
      </c>
    </row>
    <row r="3" spans="1:6" ht="8.25">
      <c r="A3" s="2" t="s">
        <v>3</v>
      </c>
      <c r="B3" s="2" t="s">
        <v>57</v>
      </c>
      <c r="C3" s="2">
        <f>AVERAGE(E3:F3)</f>
        <v>3.875</v>
      </c>
      <c r="D3" s="2">
        <f>CONVERT(C3,"ft","m")</f>
        <v>1.1811</v>
      </c>
      <c r="E3" s="2">
        <f>CONVERT(VALUE(LEFT(B4,3)),"in","ft")</f>
        <v>3.75</v>
      </c>
      <c r="F3" s="2">
        <f>CONVERT(VALUE(RIGHT(B4,3)),"in","ft")</f>
        <v>4</v>
      </c>
    </row>
    <row r="4" spans="1:2" ht="8.25">
      <c r="A4" s="2" t="s">
        <v>5</v>
      </c>
      <c r="B4" s="2" t="s">
        <v>58</v>
      </c>
    </row>
    <row r="5" ht="8.25">
      <c r="A5" s="2" t="s">
        <v>7</v>
      </c>
    </row>
    <row r="6" ht="9" thickBot="1"/>
    <row r="7" spans="1:21" ht="9" thickTop="1">
      <c r="A7" s="3" t="s">
        <v>18</v>
      </c>
      <c r="B7" s="4" t="s">
        <v>26</v>
      </c>
      <c r="C7" s="4" t="s">
        <v>20</v>
      </c>
      <c r="D7" s="4" t="s">
        <v>21</v>
      </c>
      <c r="E7" s="4" t="s">
        <v>22</v>
      </c>
      <c r="F7" s="4"/>
      <c r="G7" s="4"/>
      <c r="H7" s="4"/>
      <c r="I7" s="4"/>
      <c r="J7" s="4"/>
      <c r="K7" s="5"/>
      <c r="T7" s="2" t="s">
        <v>24</v>
      </c>
      <c r="U7" s="2" t="s">
        <v>33</v>
      </c>
    </row>
    <row r="8" spans="1:23" ht="8.25">
      <c r="A8" s="6" t="s">
        <v>23</v>
      </c>
      <c r="B8" s="7"/>
      <c r="C8" s="7" t="s">
        <v>24</v>
      </c>
      <c r="D8" s="7" t="s">
        <v>24</v>
      </c>
      <c r="E8" s="7" t="s">
        <v>24</v>
      </c>
      <c r="F8" s="7"/>
      <c r="G8" s="7"/>
      <c r="H8" s="7"/>
      <c r="I8" s="7"/>
      <c r="J8" s="7"/>
      <c r="K8" s="8"/>
      <c r="Q8" s="2" t="s">
        <v>27</v>
      </c>
      <c r="R8" s="2" t="s">
        <v>28</v>
      </c>
      <c r="T8" s="2" t="s">
        <v>25</v>
      </c>
      <c r="U8" s="2" t="s">
        <v>34</v>
      </c>
      <c r="V8" s="2" t="s">
        <v>27</v>
      </c>
      <c r="W8" s="2" t="s">
        <v>28</v>
      </c>
    </row>
    <row r="9" spans="1:21" ht="8.25">
      <c r="A9" s="6"/>
      <c r="B9" s="7"/>
      <c r="C9" s="7" t="s">
        <v>25</v>
      </c>
      <c r="D9" s="7" t="s">
        <v>29</v>
      </c>
      <c r="E9" s="7" t="s">
        <v>25</v>
      </c>
      <c r="F9" s="7"/>
      <c r="G9" s="7" t="s">
        <v>27</v>
      </c>
      <c r="H9" s="7" t="s">
        <v>28</v>
      </c>
      <c r="I9" s="7" t="s">
        <v>39</v>
      </c>
      <c r="J9" s="7" t="s">
        <v>40</v>
      </c>
      <c r="K9" s="8" t="s">
        <v>41</v>
      </c>
      <c r="O9" s="2" t="s">
        <v>8</v>
      </c>
      <c r="P9" s="2">
        <v>0.375</v>
      </c>
      <c r="Q9" s="2">
        <f>CONVERT(P9,"um","mm")</f>
        <v>0.000375</v>
      </c>
      <c r="R9" s="2">
        <f>-LOG(Q9/1,2)</f>
        <v>11.380821783940931</v>
      </c>
      <c r="U9" s="2" t="s">
        <v>35</v>
      </c>
    </row>
    <row r="10" spans="1:23" ht="8.25">
      <c r="A10" s="11">
        <v>0</v>
      </c>
      <c r="B10" s="12">
        <v>1400</v>
      </c>
      <c r="C10" s="7">
        <v>0</v>
      </c>
      <c r="D10" s="7">
        <v>100</v>
      </c>
      <c r="E10" s="7">
        <v>0</v>
      </c>
      <c r="F10" s="7"/>
      <c r="G10" s="7">
        <f>CONVERT(A10,"um","mm")</f>
        <v>0</v>
      </c>
      <c r="H10" s="7" t="e">
        <f>-LOG(G10,2)</f>
        <v>#NUM!</v>
      </c>
      <c r="I10" s="7">
        <v>100</v>
      </c>
      <c r="J10" s="7"/>
      <c r="K10" s="8"/>
      <c r="O10" s="2" t="s">
        <v>9</v>
      </c>
      <c r="P10" s="2">
        <v>2000</v>
      </c>
      <c r="Q10" s="2">
        <f>CONVERT(P10,"um","mm")</f>
        <v>2</v>
      </c>
      <c r="R10" s="2">
        <f aca="true" t="shared" si="0" ref="R10:R16">-LOG(Q10/1,2)</f>
        <v>-1</v>
      </c>
      <c r="T10" s="2">
        <v>5</v>
      </c>
      <c r="U10" s="2">
        <v>0.746</v>
      </c>
      <c r="V10" s="2">
        <f>CONVERT(U10,"um","mm")</f>
        <v>0.000746</v>
      </c>
      <c r="W10" s="2">
        <f>-LOG(V10/1,2)</f>
        <v>10.388536749068937</v>
      </c>
    </row>
    <row r="11" spans="1:23" ht="8.25">
      <c r="A11" s="11">
        <v>0.12</v>
      </c>
      <c r="B11" s="12">
        <v>1300</v>
      </c>
      <c r="C11" s="7">
        <v>0</v>
      </c>
      <c r="D11" s="7">
        <v>100</v>
      </c>
      <c r="E11" s="7">
        <v>0</v>
      </c>
      <c r="F11" s="7"/>
      <c r="G11" s="7">
        <f>CONVERT(A11,"um","mm")</f>
        <v>0.00012</v>
      </c>
      <c r="H11" s="7">
        <f aca="true" t="shared" si="1" ref="H11:H44">-LOG(G11,2)</f>
        <v>13.024677973715656</v>
      </c>
      <c r="I11" s="7">
        <v>100</v>
      </c>
      <c r="J11" s="7">
        <v>13</v>
      </c>
      <c r="K11" s="8">
        <v>0</v>
      </c>
      <c r="O11" s="2" t="s">
        <v>10</v>
      </c>
      <c r="P11" s="2">
        <v>100</v>
      </c>
      <c r="Q11" s="2">
        <f>CONVERT(P11,"um","mm")</f>
        <v>0.1</v>
      </c>
      <c r="R11" s="2">
        <f t="shared" si="0"/>
        <v>3.321928094887362</v>
      </c>
      <c r="T11" s="2">
        <v>10</v>
      </c>
      <c r="U11" s="2">
        <v>1.039</v>
      </c>
      <c r="V11" s="2">
        <f>CONVERT(U11,"um","mm")</f>
        <v>0.001039</v>
      </c>
      <c r="W11" s="2">
        <f aca="true" t="shared" si="2" ref="W11:W18">-LOG(V11/1,2)</f>
        <v>9.910588630419962</v>
      </c>
    </row>
    <row r="12" spans="1:23" ht="8.25">
      <c r="A12" s="11">
        <v>0.24</v>
      </c>
      <c r="B12" s="12">
        <v>1200</v>
      </c>
      <c r="C12" s="7">
        <v>0</v>
      </c>
      <c r="D12" s="7">
        <v>100</v>
      </c>
      <c r="E12" s="7">
        <v>0.9</v>
      </c>
      <c r="F12" s="7"/>
      <c r="G12" s="7">
        <f>CONVERT(A12,"um","mm")</f>
        <v>0.00024</v>
      </c>
      <c r="H12" s="7">
        <f t="shared" si="1"/>
        <v>12.024677973715656</v>
      </c>
      <c r="I12" s="7">
        <v>100</v>
      </c>
      <c r="J12" s="7">
        <v>12</v>
      </c>
      <c r="K12" s="8">
        <v>0.9</v>
      </c>
      <c r="O12" s="2" t="s">
        <v>11</v>
      </c>
      <c r="P12" s="2">
        <v>15.93</v>
      </c>
      <c r="Q12" s="2">
        <f>CONVERT(P12,"um","mm")</f>
        <v>0.01593</v>
      </c>
      <c r="R12" s="2">
        <f t="shared" si="0"/>
        <v>5.972109922911502</v>
      </c>
      <c r="T12" s="2">
        <v>16</v>
      </c>
      <c r="U12" s="2">
        <v>1.451</v>
      </c>
      <c r="V12" s="2">
        <f>CONVERT(U12,"um","mm")</f>
        <v>0.001451</v>
      </c>
      <c r="W12" s="2">
        <f t="shared" si="2"/>
        <v>9.428736765257431</v>
      </c>
    </row>
    <row r="13" spans="1:23" ht="8.25">
      <c r="A13" s="11">
        <v>0.49</v>
      </c>
      <c r="B13" s="12">
        <v>1100</v>
      </c>
      <c r="C13" s="7">
        <v>0.9</v>
      </c>
      <c r="D13" s="7">
        <v>99.1</v>
      </c>
      <c r="E13" s="7">
        <v>8.12</v>
      </c>
      <c r="F13" s="7"/>
      <c r="G13" s="7">
        <f>CONVERT(A13,"um","mm")</f>
        <v>0.00049</v>
      </c>
      <c r="H13" s="7">
        <f t="shared" si="1"/>
        <v>10.994930630321603</v>
      </c>
      <c r="I13" s="7">
        <v>99.1</v>
      </c>
      <c r="J13" s="7">
        <v>11</v>
      </c>
      <c r="K13" s="8">
        <v>8.12</v>
      </c>
      <c r="O13" s="2" t="s">
        <v>12</v>
      </c>
      <c r="P13" s="2">
        <v>5.708</v>
      </c>
      <c r="Q13" s="2">
        <f>CONVERT(P13,"um","mm")</f>
        <v>0.005708</v>
      </c>
      <c r="R13" s="2">
        <f t="shared" si="0"/>
        <v>7.452798949848411</v>
      </c>
      <c r="T13" s="2">
        <v>25</v>
      </c>
      <c r="U13" s="2">
        <v>2.223</v>
      </c>
      <c r="V13" s="2">
        <f>CONVERT(U13,"um","mm")</f>
        <v>0.002223</v>
      </c>
      <c r="W13" s="2">
        <f t="shared" si="2"/>
        <v>8.813276336297184</v>
      </c>
    </row>
    <row r="14" spans="1:23" ht="8.25">
      <c r="A14" s="11">
        <v>0.98</v>
      </c>
      <c r="B14" s="12">
        <v>1000</v>
      </c>
      <c r="C14" s="7">
        <v>9.03</v>
      </c>
      <c r="D14" s="7">
        <v>91</v>
      </c>
      <c r="E14" s="7">
        <v>13</v>
      </c>
      <c r="F14" s="7"/>
      <c r="G14" s="7">
        <f>CONVERT(A14,"um","mm")</f>
        <v>0.00098</v>
      </c>
      <c r="H14" s="7">
        <f t="shared" si="1"/>
        <v>9.994930630321603</v>
      </c>
      <c r="I14" s="7">
        <v>91</v>
      </c>
      <c r="J14" s="7">
        <v>10</v>
      </c>
      <c r="K14" s="8">
        <v>13</v>
      </c>
      <c r="O14" s="2" t="s">
        <v>30</v>
      </c>
      <c r="P14" s="2">
        <v>2.856</v>
      </c>
      <c r="Q14" s="2">
        <f>CONVERT(P14,"um","mm")</f>
        <v>0.002856</v>
      </c>
      <c r="R14" s="2">
        <f t="shared" si="0"/>
        <v>8.451788305295073</v>
      </c>
      <c r="T14" s="2">
        <v>50</v>
      </c>
      <c r="U14" s="2">
        <v>5.708</v>
      </c>
      <c r="V14" s="2">
        <f>CONVERT(U14,"um","mm")</f>
        <v>0.005708</v>
      </c>
      <c r="W14" s="2">
        <f t="shared" si="2"/>
        <v>7.452798949848411</v>
      </c>
    </row>
    <row r="15" spans="1:23" ht="8.25">
      <c r="A15" s="11">
        <v>1.95</v>
      </c>
      <c r="B15" s="12">
        <v>900</v>
      </c>
      <c r="C15" s="7">
        <v>22.1</v>
      </c>
      <c r="D15" s="7">
        <v>77.9</v>
      </c>
      <c r="E15" s="7">
        <v>17.3</v>
      </c>
      <c r="F15" s="7"/>
      <c r="G15" s="7">
        <f>CONVERT(A15,"um","mm")</f>
        <v>0.00195</v>
      </c>
      <c r="H15" s="7">
        <f t="shared" si="1"/>
        <v>9.002310160687202</v>
      </c>
      <c r="I15" s="7">
        <v>77.9</v>
      </c>
      <c r="J15" s="7">
        <v>9</v>
      </c>
      <c r="K15" s="8">
        <v>17.3</v>
      </c>
      <c r="O15" s="2" t="s">
        <v>13</v>
      </c>
      <c r="P15" s="2">
        <v>2.791</v>
      </c>
      <c r="Q15" s="2">
        <f>CONVERT(P15,"um","mm")</f>
        <v>0.002791</v>
      </c>
      <c r="R15" s="2">
        <f t="shared" si="0"/>
        <v>8.485002160258107</v>
      </c>
      <c r="T15" s="2">
        <v>75</v>
      </c>
      <c r="U15" s="2">
        <v>16.52</v>
      </c>
      <c r="V15" s="2">
        <f>CONVERT(U15,"um","mm")</f>
        <v>0.01652</v>
      </c>
      <c r="W15" s="2">
        <f t="shared" si="2"/>
        <v>5.919642503017366</v>
      </c>
    </row>
    <row r="16" spans="1:23" ht="8.25">
      <c r="A16" s="11">
        <v>3.9</v>
      </c>
      <c r="B16" s="12">
        <v>800</v>
      </c>
      <c r="C16" s="7">
        <v>39.4</v>
      </c>
      <c r="D16" s="7">
        <v>60.6</v>
      </c>
      <c r="E16" s="7">
        <v>18.8</v>
      </c>
      <c r="F16" s="7"/>
      <c r="G16" s="7">
        <f>CONVERT(A16,"um","mm")</f>
        <v>0.0039</v>
      </c>
      <c r="H16" s="7">
        <f t="shared" si="1"/>
        <v>8.002310160687202</v>
      </c>
      <c r="I16" s="7">
        <v>60.6</v>
      </c>
      <c r="J16" s="7">
        <v>8</v>
      </c>
      <c r="K16" s="8">
        <v>18.8</v>
      </c>
      <c r="O16" s="2" t="s">
        <v>14</v>
      </c>
      <c r="P16" s="2">
        <v>4.443</v>
      </c>
      <c r="Q16" s="2">
        <f>CONVERT(P16,"um","mm")</f>
        <v>0.004442999999999999</v>
      </c>
      <c r="R16" s="2">
        <f t="shared" si="0"/>
        <v>7.81425014331417</v>
      </c>
      <c r="T16" s="2">
        <v>84</v>
      </c>
      <c r="U16" s="2">
        <v>26.01</v>
      </c>
      <c r="V16" s="2">
        <f>CONVERT(U16,"um","mm")</f>
        <v>0.026010000000000002</v>
      </c>
      <c r="W16" s="2">
        <f t="shared" si="2"/>
        <v>5.26478979049382</v>
      </c>
    </row>
    <row r="17" spans="1:23" ht="8.25">
      <c r="A17" s="11">
        <v>7.8</v>
      </c>
      <c r="B17" s="12">
        <v>700</v>
      </c>
      <c r="C17" s="7">
        <v>58.1</v>
      </c>
      <c r="D17" s="7">
        <v>41.9</v>
      </c>
      <c r="E17" s="7">
        <v>15.6</v>
      </c>
      <c r="F17" s="7"/>
      <c r="G17" s="7">
        <f>CONVERT(A17,"um","mm")</f>
        <v>0.0078</v>
      </c>
      <c r="H17" s="7">
        <f t="shared" si="1"/>
        <v>7.002310160687201</v>
      </c>
      <c r="I17" s="7">
        <v>41.9</v>
      </c>
      <c r="J17" s="7">
        <v>7</v>
      </c>
      <c r="K17" s="8">
        <v>15.6</v>
      </c>
      <c r="O17" s="2" t="s">
        <v>15</v>
      </c>
      <c r="P17" s="2">
        <v>29.7</v>
      </c>
      <c r="T17" s="2">
        <v>90</v>
      </c>
      <c r="U17" s="2">
        <v>38.64</v>
      </c>
      <c r="V17" s="2">
        <f>CONVERT(U17,"um","mm")</f>
        <v>0.03864</v>
      </c>
      <c r="W17" s="2">
        <f t="shared" si="2"/>
        <v>4.6937610956010385</v>
      </c>
    </row>
    <row r="18" spans="1:23" ht="8.25">
      <c r="A18" s="11">
        <v>15.6</v>
      </c>
      <c r="B18" s="12">
        <v>600</v>
      </c>
      <c r="C18" s="7">
        <v>73.8</v>
      </c>
      <c r="D18" s="7">
        <v>26.2</v>
      </c>
      <c r="E18" s="7">
        <v>13.1</v>
      </c>
      <c r="F18" s="7"/>
      <c r="G18" s="7">
        <f>CONVERT(A18,"um","mm")</f>
        <v>0.0156</v>
      </c>
      <c r="H18" s="7">
        <f t="shared" si="1"/>
        <v>6.002310160687201</v>
      </c>
      <c r="I18" s="7">
        <v>26.2</v>
      </c>
      <c r="J18" s="7">
        <v>6</v>
      </c>
      <c r="K18" s="8">
        <v>13.1</v>
      </c>
      <c r="O18" s="2" t="s">
        <v>16</v>
      </c>
      <c r="P18" s="2">
        <v>881.8</v>
      </c>
      <c r="T18" s="2">
        <v>95</v>
      </c>
      <c r="U18" s="2">
        <v>62.3</v>
      </c>
      <c r="V18" s="2">
        <f>CONVERT(U18,"um","mm")</f>
        <v>0.0623</v>
      </c>
      <c r="W18" s="2">
        <f t="shared" si="2"/>
        <v>4.004624026525447</v>
      </c>
    </row>
    <row r="19" spans="1:16" ht="8.25">
      <c r="A19" s="11">
        <v>31.2</v>
      </c>
      <c r="B19" s="12">
        <v>500</v>
      </c>
      <c r="C19" s="7">
        <v>86.9</v>
      </c>
      <c r="D19" s="7">
        <v>13.1</v>
      </c>
      <c r="E19" s="7">
        <v>2.57</v>
      </c>
      <c r="F19" s="7"/>
      <c r="G19" s="7">
        <f>CONVERT(A19,"um","mm")</f>
        <v>0.0312</v>
      </c>
      <c r="H19" s="7">
        <f t="shared" si="1"/>
        <v>5.002310160687201</v>
      </c>
      <c r="I19" s="7">
        <v>13.1</v>
      </c>
      <c r="J19" s="7">
        <v>5</v>
      </c>
      <c r="K19" s="8">
        <f>SUM(E19+E20+E21+E22)</f>
        <v>8.11</v>
      </c>
      <c r="O19" s="2" t="s">
        <v>17</v>
      </c>
      <c r="P19" s="2">
        <v>186.4</v>
      </c>
    </row>
    <row r="20" spans="1:31" ht="8.25">
      <c r="A20" s="11">
        <v>37.2</v>
      </c>
      <c r="B20" s="12">
        <v>400</v>
      </c>
      <c r="C20" s="7">
        <v>89.5</v>
      </c>
      <c r="D20" s="7">
        <v>10.5</v>
      </c>
      <c r="E20" s="7">
        <v>2.26</v>
      </c>
      <c r="F20" s="7"/>
      <c r="G20" s="7">
        <f>CONVERT(A20,"um","mm")</f>
        <v>0.0372</v>
      </c>
      <c r="H20" s="7">
        <f t="shared" si="1"/>
        <v>4.748553568441418</v>
      </c>
      <c r="I20" s="7">
        <v>10.5</v>
      </c>
      <c r="J20" s="7">
        <v>4</v>
      </c>
      <c r="K20" s="8">
        <f>SUM(E23+E24+E25+E26)</f>
        <v>3.23</v>
      </c>
      <c r="O20" s="2" t="s">
        <v>31</v>
      </c>
      <c r="P20" s="2">
        <v>4.541</v>
      </c>
      <c r="U20" s="2">
        <v>5</v>
      </c>
      <c r="V20" s="2">
        <v>10</v>
      </c>
      <c r="W20" s="2">
        <v>16</v>
      </c>
      <c r="X20" s="2">
        <v>25</v>
      </c>
      <c r="Y20" s="2">
        <v>50</v>
      </c>
      <c r="Z20" s="2">
        <v>75</v>
      </c>
      <c r="AA20" s="2">
        <v>84</v>
      </c>
      <c r="AB20" s="2">
        <v>90</v>
      </c>
      <c r="AC20" s="2">
        <v>95</v>
      </c>
      <c r="AD20" s="2" t="s">
        <v>45</v>
      </c>
      <c r="AE20" s="2" t="s">
        <v>46</v>
      </c>
    </row>
    <row r="21" spans="1:30" ht="8.25">
      <c r="A21" s="11">
        <v>44.2</v>
      </c>
      <c r="B21" s="12">
        <v>325</v>
      </c>
      <c r="C21" s="7">
        <v>91.7</v>
      </c>
      <c r="D21" s="7">
        <v>8.26</v>
      </c>
      <c r="E21" s="7">
        <v>1.88</v>
      </c>
      <c r="F21" s="7"/>
      <c r="G21" s="7">
        <f>CONVERT(A21,"um","mm")</f>
        <v>0.0442</v>
      </c>
      <c r="H21" s="7">
        <f t="shared" si="1"/>
        <v>4.499809820158018</v>
      </c>
      <c r="I21" s="7">
        <v>8.26</v>
      </c>
      <c r="J21" s="7">
        <v>3</v>
      </c>
      <c r="K21" s="8">
        <f>SUM(E27+E28+E29+E30)</f>
        <v>1.56</v>
      </c>
      <c r="O21" s="2" t="s">
        <v>32</v>
      </c>
      <c r="P21" s="2">
        <v>26.56</v>
      </c>
      <c r="U21" s="2">
        <v>0.000746</v>
      </c>
      <c r="V21" s="2">
        <v>0.001039</v>
      </c>
      <c r="W21" s="2">
        <v>0.001451</v>
      </c>
      <c r="X21" s="2">
        <v>0.002223</v>
      </c>
      <c r="Y21" s="2">
        <v>0.005708</v>
      </c>
      <c r="Z21" s="2">
        <v>0.01652</v>
      </c>
      <c r="AA21" s="2">
        <v>0.026010000000000002</v>
      </c>
      <c r="AB21" s="2">
        <v>0.03864</v>
      </c>
      <c r="AC21" s="2">
        <v>0.0623</v>
      </c>
      <c r="AD21" s="2">
        <f>((W21+AA21)/2)</f>
        <v>0.013730500000000001</v>
      </c>
    </row>
    <row r="22" spans="1:31" ht="8.25">
      <c r="A22" s="11">
        <v>52.6</v>
      </c>
      <c r="B22" s="12">
        <v>270</v>
      </c>
      <c r="C22" s="7">
        <v>93.6</v>
      </c>
      <c r="D22" s="7">
        <v>6.37</v>
      </c>
      <c r="E22" s="7">
        <v>1.4</v>
      </c>
      <c r="F22" s="7"/>
      <c r="G22" s="7">
        <f>CONVERT(A22,"um","mm")</f>
        <v>0.0526</v>
      </c>
      <c r="H22" s="7">
        <f t="shared" si="1"/>
        <v>4.2487933902571475</v>
      </c>
      <c r="I22" s="7">
        <v>6.37</v>
      </c>
      <c r="J22" s="7">
        <v>2</v>
      </c>
      <c r="K22" s="8">
        <f>SUM(E31+E32+E33+E34)</f>
        <v>0.1843</v>
      </c>
      <c r="U22" s="2">
        <v>10.388536749068937</v>
      </c>
      <c r="V22" s="2">
        <v>9.910588630419962</v>
      </c>
      <c r="W22" s="2">
        <v>9.428736765257431</v>
      </c>
      <c r="X22" s="2">
        <v>8.813276336297184</v>
      </c>
      <c r="Y22" s="2">
        <v>7.452798949848411</v>
      </c>
      <c r="Z22" s="2">
        <v>5.919642503017366</v>
      </c>
      <c r="AA22" s="2">
        <v>5.26478979049382</v>
      </c>
      <c r="AB22" s="2">
        <v>4.6937610956010385</v>
      </c>
      <c r="AC22" s="2">
        <v>4.004624026525447</v>
      </c>
      <c r="AD22" s="2">
        <f>((W22+AA22)/2)</f>
        <v>7.346763277875626</v>
      </c>
      <c r="AE22" s="2">
        <f>((X22-AB22)/2)</f>
        <v>2.0597576203480727</v>
      </c>
    </row>
    <row r="23" spans="1:11" ht="8.25">
      <c r="A23" s="11">
        <v>62.5</v>
      </c>
      <c r="B23" s="12">
        <v>230</v>
      </c>
      <c r="C23" s="7">
        <v>95</v>
      </c>
      <c r="D23" s="7">
        <v>4.98</v>
      </c>
      <c r="E23" s="7">
        <v>1.04</v>
      </c>
      <c r="F23" s="7"/>
      <c r="G23" s="7">
        <f>CONVERT(A23,"um","mm")</f>
        <v>0.0625</v>
      </c>
      <c r="H23" s="7">
        <f t="shared" si="1"/>
        <v>4</v>
      </c>
      <c r="I23" s="7">
        <v>4.98</v>
      </c>
      <c r="J23" s="7">
        <v>1</v>
      </c>
      <c r="K23" s="8">
        <f>SUM(E35+E36+E37+E38)</f>
        <v>0</v>
      </c>
    </row>
    <row r="24" spans="1:17" ht="8.25">
      <c r="A24" s="11">
        <v>74</v>
      </c>
      <c r="B24" s="12">
        <v>200</v>
      </c>
      <c r="C24" s="7">
        <v>96.1</v>
      </c>
      <c r="D24" s="7">
        <v>3.93</v>
      </c>
      <c r="E24" s="7">
        <v>0.86</v>
      </c>
      <c r="F24" s="7"/>
      <c r="G24" s="7">
        <f>CONVERT(A24,"um","mm")</f>
        <v>0.074</v>
      </c>
      <c r="H24" s="7">
        <f t="shared" si="1"/>
        <v>3.7563309190331378</v>
      </c>
      <c r="I24" s="7">
        <v>3.93</v>
      </c>
      <c r="J24" s="7">
        <v>0</v>
      </c>
      <c r="K24" s="8">
        <f>SUM(E39+E40+E41+E42)</f>
        <v>0</v>
      </c>
      <c r="O24" s="2" t="s">
        <v>42</v>
      </c>
      <c r="P24" s="2" t="s">
        <v>43</v>
      </c>
      <c r="Q24" s="2" t="s">
        <v>44</v>
      </c>
    </row>
    <row r="25" spans="1:17" ht="8.25">
      <c r="A25" s="11">
        <v>88</v>
      </c>
      <c r="B25" s="12">
        <v>170</v>
      </c>
      <c r="C25" s="7">
        <v>96.9</v>
      </c>
      <c r="D25" s="7">
        <v>3.08</v>
      </c>
      <c r="E25" s="7">
        <v>0.73</v>
      </c>
      <c r="F25" s="7"/>
      <c r="G25" s="7">
        <f>CONVERT(A25,"um","mm")</f>
        <v>0.088</v>
      </c>
      <c r="H25" s="7">
        <f t="shared" si="1"/>
        <v>3.50635266602479</v>
      </c>
      <c r="I25" s="7">
        <v>3.08</v>
      </c>
      <c r="J25" s="7">
        <v>-1</v>
      </c>
      <c r="K25" s="8">
        <f>SUM(E43+E44)</f>
        <v>0</v>
      </c>
      <c r="O25" s="2">
        <f>SUM(K25+K24+K23+K22+K21+K20)</f>
        <v>4.9742999999999995</v>
      </c>
      <c r="P25" s="2">
        <f>SUM(K19+K18+K17+K16)</f>
        <v>55.61</v>
      </c>
      <c r="Q25" s="2">
        <f>SUM(K15+K14+K13+K12+K11+K10)</f>
        <v>39.32</v>
      </c>
    </row>
    <row r="26" spans="1:11" ht="8.25">
      <c r="A26" s="11">
        <v>105</v>
      </c>
      <c r="B26" s="12">
        <v>140</v>
      </c>
      <c r="C26" s="7">
        <v>97.7</v>
      </c>
      <c r="D26" s="7">
        <v>2.35</v>
      </c>
      <c r="E26" s="7">
        <v>0.6</v>
      </c>
      <c r="F26" s="7"/>
      <c r="G26" s="7">
        <f>CONVERT(A26,"um","mm")</f>
        <v>0.105</v>
      </c>
      <c r="H26" s="7">
        <f t="shared" si="1"/>
        <v>3.2515387669959646</v>
      </c>
      <c r="I26" s="7">
        <v>2.35</v>
      </c>
      <c r="J26" s="7"/>
      <c r="K26" s="8"/>
    </row>
    <row r="27" spans="1:11" ht="8.25">
      <c r="A27" s="11">
        <v>125</v>
      </c>
      <c r="B27" s="12">
        <v>120</v>
      </c>
      <c r="C27" s="7">
        <v>98.3</v>
      </c>
      <c r="D27" s="7">
        <v>1.74</v>
      </c>
      <c r="E27" s="7">
        <v>0.48</v>
      </c>
      <c r="F27" s="7"/>
      <c r="G27" s="7">
        <f>CONVERT(A27,"um","mm")</f>
        <v>0.125</v>
      </c>
      <c r="H27" s="7">
        <f t="shared" si="1"/>
        <v>3</v>
      </c>
      <c r="I27" s="7">
        <v>1.74</v>
      </c>
      <c r="J27" s="7"/>
      <c r="K27" s="8"/>
    </row>
    <row r="28" spans="1:11" ht="8.25">
      <c r="A28" s="11">
        <v>149</v>
      </c>
      <c r="B28" s="12">
        <v>100</v>
      </c>
      <c r="C28" s="7">
        <v>98.7</v>
      </c>
      <c r="D28" s="7">
        <v>1.26</v>
      </c>
      <c r="E28" s="7">
        <v>0.4</v>
      </c>
      <c r="F28" s="7"/>
      <c r="G28" s="7">
        <f>CONVERT(A28,"um","mm")</f>
        <v>0.149</v>
      </c>
      <c r="H28" s="7">
        <f t="shared" si="1"/>
        <v>2.746615764199926</v>
      </c>
      <c r="I28" s="7">
        <v>1.26</v>
      </c>
      <c r="J28" s="7"/>
      <c r="K28" s="8"/>
    </row>
    <row r="29" spans="1:11" ht="8.25">
      <c r="A29" s="11">
        <v>177</v>
      </c>
      <c r="B29" s="12">
        <v>80</v>
      </c>
      <c r="C29" s="7">
        <v>99.1</v>
      </c>
      <c r="D29" s="7">
        <v>0.87</v>
      </c>
      <c r="E29" s="7">
        <v>0.37</v>
      </c>
      <c r="F29" s="7"/>
      <c r="G29" s="7">
        <f>CONVERT(A29,"um","mm")</f>
        <v>0.177</v>
      </c>
      <c r="H29" s="7">
        <f t="shared" si="1"/>
        <v>2.49817873457909</v>
      </c>
      <c r="I29" s="7">
        <v>0.87</v>
      </c>
      <c r="J29" s="7"/>
      <c r="K29" s="8"/>
    </row>
    <row r="30" spans="1:11" ht="8.25">
      <c r="A30" s="11">
        <v>210</v>
      </c>
      <c r="B30" s="12">
        <v>70</v>
      </c>
      <c r="C30" s="7">
        <v>99.5</v>
      </c>
      <c r="D30" s="7">
        <v>0.5</v>
      </c>
      <c r="E30" s="7">
        <v>0.31</v>
      </c>
      <c r="F30" s="7"/>
      <c r="G30" s="7">
        <f>CONVERT(A30,"um","mm")</f>
        <v>0.21</v>
      </c>
      <c r="H30" s="7">
        <f t="shared" si="1"/>
        <v>2.2515387669959646</v>
      </c>
      <c r="I30" s="7">
        <v>0.5</v>
      </c>
      <c r="J30" s="7"/>
      <c r="K30" s="8"/>
    </row>
    <row r="31" spans="1:11" ht="8.25">
      <c r="A31" s="11">
        <v>250</v>
      </c>
      <c r="B31" s="12">
        <v>60</v>
      </c>
      <c r="C31" s="7">
        <v>99.8</v>
      </c>
      <c r="D31" s="7">
        <v>0.19</v>
      </c>
      <c r="E31" s="7">
        <v>0.15</v>
      </c>
      <c r="F31" s="7"/>
      <c r="G31" s="7">
        <f>CONVERT(A31,"um","mm")</f>
        <v>0.25</v>
      </c>
      <c r="H31" s="7">
        <f t="shared" si="1"/>
        <v>2</v>
      </c>
      <c r="I31" s="7">
        <v>0.19</v>
      </c>
      <c r="J31" s="7"/>
      <c r="K31" s="8"/>
    </row>
    <row r="32" spans="1:11" ht="8.25">
      <c r="A32" s="11">
        <v>297</v>
      </c>
      <c r="B32" s="12">
        <v>50</v>
      </c>
      <c r="C32" s="7">
        <v>99.97</v>
      </c>
      <c r="D32" s="7">
        <v>0.034</v>
      </c>
      <c r="E32" s="7">
        <v>0.033</v>
      </c>
      <c r="F32" s="7"/>
      <c r="G32" s="7">
        <f>CONVERT(A32,"um","mm")</f>
        <v>0.297</v>
      </c>
      <c r="H32" s="7">
        <f t="shared" si="1"/>
        <v>1.7514651638613215</v>
      </c>
      <c r="I32" s="7">
        <v>0.034</v>
      </c>
      <c r="J32" s="7"/>
      <c r="K32" s="8"/>
    </row>
    <row r="33" spans="1:11" ht="8.25">
      <c r="A33" s="11">
        <v>354</v>
      </c>
      <c r="B33" s="12">
        <v>45</v>
      </c>
      <c r="C33" s="7">
        <v>99.999</v>
      </c>
      <c r="D33" s="7">
        <v>0.0013</v>
      </c>
      <c r="E33" s="7">
        <v>0.0013</v>
      </c>
      <c r="F33" s="7"/>
      <c r="G33" s="7">
        <f>CONVERT(A33,"um","mm")</f>
        <v>0.354</v>
      </c>
      <c r="H33" s="7">
        <f t="shared" si="1"/>
        <v>1.4981787345790896</v>
      </c>
      <c r="I33" s="7">
        <v>0.0013</v>
      </c>
      <c r="J33" s="7"/>
      <c r="K33" s="8"/>
    </row>
    <row r="34" spans="1:11" ht="8.25">
      <c r="A34" s="11">
        <v>420</v>
      </c>
      <c r="B34" s="12">
        <v>40</v>
      </c>
      <c r="C34" s="7">
        <v>100</v>
      </c>
      <c r="D34" s="7">
        <v>0</v>
      </c>
      <c r="E34" s="7">
        <v>0</v>
      </c>
      <c r="F34" s="7"/>
      <c r="G34" s="7">
        <f>CONVERT(A34,"um","mm")</f>
        <v>0.42</v>
      </c>
      <c r="H34" s="7">
        <f t="shared" si="1"/>
        <v>1.2515387669959643</v>
      </c>
      <c r="I34" s="7">
        <v>0</v>
      </c>
      <c r="J34" s="7"/>
      <c r="K34" s="8"/>
    </row>
    <row r="35" spans="1:11" ht="8.25">
      <c r="A35" s="11">
        <v>500</v>
      </c>
      <c r="B35" s="12">
        <v>35</v>
      </c>
      <c r="C35" s="7">
        <v>100</v>
      </c>
      <c r="D35" s="7">
        <v>0</v>
      </c>
      <c r="E35" s="7">
        <v>0</v>
      </c>
      <c r="F35" s="7"/>
      <c r="G35" s="7">
        <f>CONVERT(A35,"um","mm")</f>
        <v>0.5</v>
      </c>
      <c r="H35" s="7">
        <f t="shared" si="1"/>
        <v>1</v>
      </c>
      <c r="I35" s="7">
        <v>0</v>
      </c>
      <c r="J35" s="7"/>
      <c r="K35" s="8"/>
    </row>
    <row r="36" spans="1:11" ht="8.25">
      <c r="A36" s="11">
        <v>590</v>
      </c>
      <c r="B36" s="12">
        <v>30</v>
      </c>
      <c r="C36" s="7">
        <v>100</v>
      </c>
      <c r="D36" s="7">
        <v>0</v>
      </c>
      <c r="E36" s="7">
        <v>0</v>
      </c>
      <c r="F36" s="7"/>
      <c r="G36" s="7">
        <f>CONVERT(A36,"um","mm")</f>
        <v>0.59</v>
      </c>
      <c r="H36" s="7">
        <f t="shared" si="1"/>
        <v>0.7612131404128836</v>
      </c>
      <c r="I36" s="7">
        <v>0</v>
      </c>
      <c r="J36" s="7"/>
      <c r="K36" s="8"/>
    </row>
    <row r="37" spans="1:11" ht="8.25">
      <c r="A37" s="11">
        <v>710</v>
      </c>
      <c r="B37" s="12">
        <v>25</v>
      </c>
      <c r="C37" s="7">
        <v>100</v>
      </c>
      <c r="D37" s="7">
        <v>0</v>
      </c>
      <c r="E37" s="7">
        <v>0</v>
      </c>
      <c r="F37" s="7"/>
      <c r="G37" s="7">
        <f>CONVERT(A37,"um","mm")</f>
        <v>0.71</v>
      </c>
      <c r="H37" s="7">
        <f t="shared" si="1"/>
        <v>0.49410907027004275</v>
      </c>
      <c r="I37" s="7">
        <v>0</v>
      </c>
      <c r="J37" s="7"/>
      <c r="K37" s="8"/>
    </row>
    <row r="38" spans="1:11" ht="8.25">
      <c r="A38" s="11">
        <v>840</v>
      </c>
      <c r="B38" s="12">
        <v>20</v>
      </c>
      <c r="C38" s="7">
        <v>100</v>
      </c>
      <c r="D38" s="7">
        <v>0</v>
      </c>
      <c r="E38" s="7">
        <v>0</v>
      </c>
      <c r="F38" s="7"/>
      <c r="G38" s="7">
        <f>CONVERT(A38,"um","mm")</f>
        <v>0.84</v>
      </c>
      <c r="H38" s="7">
        <f t="shared" si="1"/>
        <v>0.2515387669959645</v>
      </c>
      <c r="I38" s="7">
        <v>0</v>
      </c>
      <c r="J38" s="7"/>
      <c r="K38" s="8"/>
    </row>
    <row r="39" spans="1:11" ht="8.25">
      <c r="A39" s="11">
        <v>1000</v>
      </c>
      <c r="B39" s="12">
        <v>18</v>
      </c>
      <c r="C39" s="7">
        <v>100</v>
      </c>
      <c r="D39" s="7">
        <v>0</v>
      </c>
      <c r="E39" s="7">
        <v>0</v>
      </c>
      <c r="F39" s="7"/>
      <c r="G39" s="7">
        <f>CONVERT(A39,"um","mm")</f>
        <v>1</v>
      </c>
      <c r="H39" s="7">
        <f t="shared" si="1"/>
        <v>0</v>
      </c>
      <c r="I39" s="7">
        <v>0</v>
      </c>
      <c r="J39" s="7"/>
      <c r="K39" s="8"/>
    </row>
    <row r="40" spans="1:11" ht="8.25">
      <c r="A40" s="11">
        <v>1190</v>
      </c>
      <c r="B40" s="12">
        <v>16</v>
      </c>
      <c r="C40" s="7">
        <v>100</v>
      </c>
      <c r="D40" s="7">
        <v>0</v>
      </c>
      <c r="E40" s="7">
        <v>0</v>
      </c>
      <c r="F40" s="7"/>
      <c r="G40" s="7">
        <f>CONVERT(A40,"um","mm")</f>
        <v>1.19</v>
      </c>
      <c r="H40" s="7">
        <f t="shared" si="1"/>
        <v>-0.2509615735332188</v>
      </c>
      <c r="I40" s="7">
        <v>0</v>
      </c>
      <c r="J40" s="7"/>
      <c r="K40" s="8"/>
    </row>
    <row r="41" spans="1:11" ht="8.25">
      <c r="A41" s="11">
        <v>1410</v>
      </c>
      <c r="B41" s="12">
        <v>14</v>
      </c>
      <c r="C41" s="7">
        <v>100</v>
      </c>
      <c r="D41" s="7">
        <v>0</v>
      </c>
      <c r="E41" s="7">
        <v>0</v>
      </c>
      <c r="F41" s="7"/>
      <c r="G41" s="7">
        <f>CONVERT(A41,"um","mm")</f>
        <v>1.41</v>
      </c>
      <c r="H41" s="7">
        <f t="shared" si="1"/>
        <v>-0.4956951626240688</v>
      </c>
      <c r="I41" s="7">
        <v>0</v>
      </c>
      <c r="J41" s="7"/>
      <c r="K41" s="8"/>
    </row>
    <row r="42" spans="1:11" ht="8.25">
      <c r="A42" s="11">
        <v>1680</v>
      </c>
      <c r="B42" s="12">
        <v>12</v>
      </c>
      <c r="C42" s="7">
        <v>100</v>
      </c>
      <c r="D42" s="7">
        <v>0</v>
      </c>
      <c r="E42" s="7">
        <v>0</v>
      </c>
      <c r="F42" s="7"/>
      <c r="G42" s="7">
        <f>CONVERT(A42,"um","mm")</f>
        <v>1.68</v>
      </c>
      <c r="H42" s="7">
        <f t="shared" si="1"/>
        <v>-0.7484612330040356</v>
      </c>
      <c r="I42" s="7">
        <v>0</v>
      </c>
      <c r="J42" s="7"/>
      <c r="K42" s="8"/>
    </row>
    <row r="43" spans="1:11" ht="8.25">
      <c r="A43" s="11">
        <v>2000</v>
      </c>
      <c r="B43" s="12">
        <v>10</v>
      </c>
      <c r="C43" s="7">
        <v>100</v>
      </c>
      <c r="D43" s="7">
        <v>0</v>
      </c>
      <c r="E43" s="7">
        <v>0</v>
      </c>
      <c r="F43" s="7"/>
      <c r="G43" s="7">
        <f>CONVERT(A43,"um","mm")</f>
        <v>2</v>
      </c>
      <c r="H43" s="7">
        <f t="shared" si="1"/>
        <v>-1</v>
      </c>
      <c r="I43" s="7">
        <v>0</v>
      </c>
      <c r="J43" s="7"/>
      <c r="K43" s="8"/>
    </row>
    <row r="44" spans="1:11" ht="9" thickBot="1">
      <c r="A44" s="13"/>
      <c r="B44" s="14"/>
      <c r="C44" s="9">
        <v>100</v>
      </c>
      <c r="D44" s="9">
        <v>0</v>
      </c>
      <c r="E44" s="9"/>
      <c r="F44" s="9"/>
      <c r="G44" s="9">
        <f>CONVERT(A44,"um","mm")</f>
        <v>0</v>
      </c>
      <c r="H44" s="9" t="e">
        <f t="shared" si="1"/>
        <v>#NUM!</v>
      </c>
      <c r="I44" s="9"/>
      <c r="J44" s="9"/>
      <c r="K44" s="10"/>
    </row>
    <row r="45" ht="9" thickTop="1"/>
  </sheetData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J1">
      <selection activeCell="O25" sqref="O25:Q25"/>
    </sheetView>
  </sheetViews>
  <sheetFormatPr defaultColWidth="9.140625" defaultRowHeight="12.75"/>
  <cols>
    <col min="1" max="1" width="8.00390625" style="2" bestFit="1" customWidth="1"/>
    <col min="2" max="2" width="15.421875" style="2" bestFit="1" customWidth="1"/>
    <col min="3" max="4" width="9.28125" style="2" bestFit="1" customWidth="1"/>
    <col min="5" max="5" width="10.57421875" style="2" bestFit="1" customWidth="1"/>
    <col min="6" max="6" width="0.85546875" style="2" customWidth="1"/>
    <col min="7" max="8" width="5.00390625" style="2" bestFit="1" customWidth="1"/>
    <col min="9" max="9" width="5.28125" style="2" bestFit="1" customWidth="1"/>
    <col min="10" max="10" width="4.57421875" style="2" bestFit="1" customWidth="1"/>
    <col min="11" max="11" width="6.28125" style="2" bestFit="1" customWidth="1"/>
    <col min="12" max="14" width="0.85546875" style="2" customWidth="1"/>
    <col min="15" max="15" width="11.57421875" style="2" bestFit="1" customWidth="1"/>
    <col min="16" max="16" width="6.28125" style="2" bestFit="1" customWidth="1"/>
    <col min="17" max="17" width="5.00390625" style="2" bestFit="1" customWidth="1"/>
    <col min="18" max="18" width="4.8515625" style="2" bestFit="1" customWidth="1"/>
    <col min="19" max="19" width="0.85546875" style="2" customWidth="1"/>
    <col min="20" max="20" width="4.8515625" style="2" bestFit="1" customWidth="1"/>
    <col min="21" max="21" width="5.57421875" style="2" bestFit="1" customWidth="1"/>
    <col min="22" max="22" width="5.00390625" style="2" bestFit="1" customWidth="1"/>
    <col min="23" max="23" width="4.8515625" style="2" bestFit="1" customWidth="1"/>
    <col min="24" max="25" width="4.7109375" style="2" bestFit="1" customWidth="1"/>
    <col min="26" max="26" width="4.57421875" style="2" bestFit="1" customWidth="1"/>
    <col min="27" max="28" width="4.8515625" style="2" bestFit="1" customWidth="1"/>
    <col min="29" max="29" width="4.7109375" style="2" bestFit="1" customWidth="1"/>
    <col min="30" max="30" width="7.00390625" style="2" bestFit="1" customWidth="1"/>
    <col min="31" max="31" width="11.140625" style="2" bestFit="1" customWidth="1"/>
    <col min="32" max="16384" width="9.140625" style="2" customWidth="1"/>
  </cols>
  <sheetData>
    <row r="1" spans="1:2" ht="8.25">
      <c r="A1" s="2" t="s">
        <v>0</v>
      </c>
      <c r="B1" s="2">
        <v>37267.455555555556</v>
      </c>
    </row>
    <row r="2" spans="1:5" ht="8.25">
      <c r="A2" s="2" t="s">
        <v>1</v>
      </c>
      <c r="B2" s="2" t="s">
        <v>53</v>
      </c>
      <c r="C2" s="2" t="s">
        <v>36</v>
      </c>
      <c r="D2" s="2" t="s">
        <v>37</v>
      </c>
      <c r="E2" s="2" t="s">
        <v>38</v>
      </c>
    </row>
    <row r="3" spans="1:6" ht="8.25">
      <c r="A3" s="2" t="s">
        <v>3</v>
      </c>
      <c r="B3" s="2" t="s">
        <v>54</v>
      </c>
      <c r="C3" s="2">
        <f>AVERAGE(E3:F3)</f>
        <v>3.4583333333333335</v>
      </c>
      <c r="D3" s="2">
        <f>CONVERT(C3,"ft","m")</f>
        <v>1.0541</v>
      </c>
      <c r="E3" s="2">
        <f>CONVERT(VALUE(LEFT(B4,3)),"in","ft")</f>
        <v>3.3333333333333335</v>
      </c>
      <c r="F3" s="2">
        <f>CONVERT(VALUE(RIGHT(B4,3)),"in","ft")</f>
        <v>3.5833333333333335</v>
      </c>
    </row>
    <row r="4" spans="1:2" ht="8.25">
      <c r="A4" s="2" t="s">
        <v>5</v>
      </c>
      <c r="B4" s="2" t="s">
        <v>55</v>
      </c>
    </row>
    <row r="5" ht="8.25">
      <c r="A5" s="2" t="s">
        <v>7</v>
      </c>
    </row>
    <row r="6" ht="9" thickBot="1"/>
    <row r="7" spans="1:21" ht="9" thickTop="1">
      <c r="A7" s="3" t="s">
        <v>18</v>
      </c>
      <c r="B7" s="4" t="s">
        <v>26</v>
      </c>
      <c r="C7" s="4" t="s">
        <v>20</v>
      </c>
      <c r="D7" s="4" t="s">
        <v>21</v>
      </c>
      <c r="E7" s="4" t="s">
        <v>22</v>
      </c>
      <c r="F7" s="4"/>
      <c r="G7" s="4"/>
      <c r="H7" s="4"/>
      <c r="I7" s="4"/>
      <c r="J7" s="4"/>
      <c r="K7" s="5"/>
      <c r="T7" s="2" t="s">
        <v>24</v>
      </c>
      <c r="U7" s="2" t="s">
        <v>33</v>
      </c>
    </row>
    <row r="8" spans="1:23" ht="8.25">
      <c r="A8" s="6" t="s">
        <v>23</v>
      </c>
      <c r="B8" s="7"/>
      <c r="C8" s="7" t="s">
        <v>24</v>
      </c>
      <c r="D8" s="7" t="s">
        <v>24</v>
      </c>
      <c r="E8" s="7" t="s">
        <v>24</v>
      </c>
      <c r="F8" s="7"/>
      <c r="G8" s="7"/>
      <c r="H8" s="7"/>
      <c r="I8" s="7"/>
      <c r="J8" s="7"/>
      <c r="K8" s="8"/>
      <c r="Q8" s="2" t="s">
        <v>27</v>
      </c>
      <c r="R8" s="2" t="s">
        <v>28</v>
      </c>
      <c r="T8" s="2" t="s">
        <v>25</v>
      </c>
      <c r="U8" s="2" t="s">
        <v>34</v>
      </c>
      <c r="V8" s="2" t="s">
        <v>27</v>
      </c>
      <c r="W8" s="2" t="s">
        <v>28</v>
      </c>
    </row>
    <row r="9" spans="1:21" ht="8.25">
      <c r="A9" s="6"/>
      <c r="B9" s="7"/>
      <c r="C9" s="7" t="s">
        <v>25</v>
      </c>
      <c r="D9" s="7" t="s">
        <v>29</v>
      </c>
      <c r="E9" s="7" t="s">
        <v>25</v>
      </c>
      <c r="F9" s="7"/>
      <c r="G9" s="7" t="s">
        <v>27</v>
      </c>
      <c r="H9" s="7" t="s">
        <v>28</v>
      </c>
      <c r="I9" s="7" t="s">
        <v>39</v>
      </c>
      <c r="J9" s="7" t="s">
        <v>40</v>
      </c>
      <c r="K9" s="8" t="s">
        <v>41</v>
      </c>
      <c r="O9" s="2" t="s">
        <v>8</v>
      </c>
      <c r="P9" s="2">
        <v>0.375</v>
      </c>
      <c r="Q9" s="2">
        <f>CONVERT(P9,"um","mm")</f>
        <v>0.000375</v>
      </c>
      <c r="R9" s="2">
        <f>-LOG(Q9/1,2)</f>
        <v>11.380821783940931</v>
      </c>
      <c r="U9" s="2" t="s">
        <v>35</v>
      </c>
    </row>
    <row r="10" spans="1:23" ht="8.25">
      <c r="A10" s="11">
        <v>0</v>
      </c>
      <c r="B10" s="12">
        <v>1400</v>
      </c>
      <c r="C10" s="7">
        <v>0</v>
      </c>
      <c r="D10" s="7">
        <v>100</v>
      </c>
      <c r="E10" s="7">
        <v>0</v>
      </c>
      <c r="F10" s="7"/>
      <c r="G10" s="7">
        <f>CONVERT(A10,"um","mm")</f>
        <v>0</v>
      </c>
      <c r="H10" s="7" t="e">
        <f>-LOG(G10,2)</f>
        <v>#NUM!</v>
      </c>
      <c r="I10" s="7">
        <v>100</v>
      </c>
      <c r="J10" s="7"/>
      <c r="K10" s="8"/>
      <c r="O10" s="2" t="s">
        <v>9</v>
      </c>
      <c r="P10" s="2">
        <v>2000</v>
      </c>
      <c r="Q10" s="2">
        <f>CONVERT(P10,"um","mm")</f>
        <v>2</v>
      </c>
      <c r="R10" s="2">
        <f aca="true" t="shared" si="0" ref="R10:R16">-LOG(Q10/1,2)</f>
        <v>-1</v>
      </c>
      <c r="T10" s="2">
        <v>5</v>
      </c>
      <c r="U10" s="2">
        <v>0.865</v>
      </c>
      <c r="V10" s="2">
        <f>CONVERT(U10,"um","mm")</f>
        <v>0.000865</v>
      </c>
      <c r="W10" s="2">
        <f>-LOG(V10/1,2)</f>
        <v>10.175012246800087</v>
      </c>
    </row>
    <row r="11" spans="1:23" ht="8.25">
      <c r="A11" s="11">
        <v>0.12</v>
      </c>
      <c r="B11" s="12">
        <v>1300</v>
      </c>
      <c r="C11" s="7">
        <v>0</v>
      </c>
      <c r="D11" s="7">
        <v>100</v>
      </c>
      <c r="E11" s="7">
        <v>0</v>
      </c>
      <c r="F11" s="7"/>
      <c r="G11" s="7">
        <f>CONVERT(A11,"um","mm")</f>
        <v>0.00012</v>
      </c>
      <c r="H11" s="7">
        <f aca="true" t="shared" si="1" ref="H11:H44">-LOG(G11,2)</f>
        <v>13.024677973715656</v>
      </c>
      <c r="I11" s="7">
        <v>100</v>
      </c>
      <c r="J11" s="7">
        <v>13</v>
      </c>
      <c r="K11" s="8">
        <v>0</v>
      </c>
      <c r="O11" s="2" t="s">
        <v>10</v>
      </c>
      <c r="P11" s="2">
        <v>100</v>
      </c>
      <c r="Q11" s="2">
        <f>CONVERT(P11,"um","mm")</f>
        <v>0.1</v>
      </c>
      <c r="R11" s="2">
        <f t="shared" si="0"/>
        <v>3.321928094887362</v>
      </c>
      <c r="T11" s="2">
        <v>10</v>
      </c>
      <c r="U11" s="2">
        <v>1.328</v>
      </c>
      <c r="V11" s="2">
        <f>CONVERT(U11,"um","mm")</f>
        <v>0.001328</v>
      </c>
      <c r="W11" s="2">
        <f aca="true" t="shared" si="2" ref="W11:W18">-LOG(V11/1,2)</f>
        <v>9.556529137977249</v>
      </c>
    </row>
    <row r="12" spans="1:23" ht="8.25">
      <c r="A12" s="11">
        <v>0.24</v>
      </c>
      <c r="B12" s="12">
        <v>1200</v>
      </c>
      <c r="C12" s="7">
        <v>0</v>
      </c>
      <c r="D12" s="7">
        <v>100</v>
      </c>
      <c r="E12" s="7">
        <v>0.64</v>
      </c>
      <c r="F12" s="7"/>
      <c r="G12" s="7">
        <f>CONVERT(A12,"um","mm")</f>
        <v>0.00024</v>
      </c>
      <c r="H12" s="7">
        <f t="shared" si="1"/>
        <v>12.024677973715656</v>
      </c>
      <c r="I12" s="7">
        <v>100</v>
      </c>
      <c r="J12" s="7">
        <v>12</v>
      </c>
      <c r="K12" s="8">
        <v>0.64</v>
      </c>
      <c r="O12" s="2" t="s">
        <v>11</v>
      </c>
      <c r="P12" s="2">
        <v>50.41</v>
      </c>
      <c r="Q12" s="2">
        <f>CONVERT(P12,"um","mm")</f>
        <v>0.050409999999999996</v>
      </c>
      <c r="R12" s="2">
        <f t="shared" si="0"/>
        <v>4.310146235427448</v>
      </c>
      <c r="T12" s="2">
        <v>16</v>
      </c>
      <c r="U12" s="2">
        <v>2.033</v>
      </c>
      <c r="V12" s="2">
        <f>CONVERT(U12,"um","mm")</f>
        <v>0.002033</v>
      </c>
      <c r="W12" s="2">
        <f t="shared" si="2"/>
        <v>8.942174069479442</v>
      </c>
    </row>
    <row r="13" spans="1:23" ht="8.25">
      <c r="A13" s="11">
        <v>0.49</v>
      </c>
      <c r="B13" s="12">
        <v>1100</v>
      </c>
      <c r="C13" s="7">
        <v>0.64</v>
      </c>
      <c r="D13" s="7">
        <v>99.4</v>
      </c>
      <c r="E13" s="7">
        <v>5.7</v>
      </c>
      <c r="F13" s="7"/>
      <c r="G13" s="7">
        <f>CONVERT(A13,"um","mm")</f>
        <v>0.00049</v>
      </c>
      <c r="H13" s="7">
        <f t="shared" si="1"/>
        <v>10.994930630321603</v>
      </c>
      <c r="I13" s="7">
        <v>99.4</v>
      </c>
      <c r="J13" s="7">
        <v>11</v>
      </c>
      <c r="K13" s="8">
        <v>5.7</v>
      </c>
      <c r="O13" s="2" t="s">
        <v>12</v>
      </c>
      <c r="P13" s="2">
        <v>13.15</v>
      </c>
      <c r="Q13" s="2">
        <f>CONVERT(P13,"um","mm")</f>
        <v>0.01315</v>
      </c>
      <c r="R13" s="2">
        <f t="shared" si="0"/>
        <v>6.2487933902571475</v>
      </c>
      <c r="T13" s="2">
        <v>25</v>
      </c>
      <c r="U13" s="2">
        <v>3.391</v>
      </c>
      <c r="V13" s="2">
        <f>CONVERT(U13,"um","mm")</f>
        <v>0.003391</v>
      </c>
      <c r="W13" s="2">
        <f t="shared" si="2"/>
        <v>8.204073500298744</v>
      </c>
    </row>
    <row r="14" spans="1:23" ht="8.25">
      <c r="A14" s="11">
        <v>0.98</v>
      </c>
      <c r="B14" s="12">
        <v>1000</v>
      </c>
      <c r="C14" s="7">
        <v>6.34</v>
      </c>
      <c r="D14" s="7">
        <v>93.7</v>
      </c>
      <c r="E14" s="7">
        <v>9.01</v>
      </c>
      <c r="F14" s="7"/>
      <c r="G14" s="7">
        <f>CONVERT(A14,"um","mm")</f>
        <v>0.00098</v>
      </c>
      <c r="H14" s="7">
        <f t="shared" si="1"/>
        <v>9.994930630321603</v>
      </c>
      <c r="I14" s="7">
        <v>93.7</v>
      </c>
      <c r="J14" s="7">
        <v>10</v>
      </c>
      <c r="K14" s="8">
        <v>9.01</v>
      </c>
      <c r="O14" s="2" t="s">
        <v>30</v>
      </c>
      <c r="P14" s="2">
        <v>3.976</v>
      </c>
      <c r="Q14" s="2">
        <f>CONVERT(P14,"um","mm")</f>
        <v>0.003976</v>
      </c>
      <c r="R14" s="2">
        <f t="shared" si="0"/>
        <v>7.974466527761888</v>
      </c>
      <c r="T14" s="2">
        <v>50</v>
      </c>
      <c r="U14" s="2">
        <v>13.15</v>
      </c>
      <c r="V14" s="2">
        <f>CONVERT(U14,"um","mm")</f>
        <v>0.01315</v>
      </c>
      <c r="W14" s="2">
        <f t="shared" si="2"/>
        <v>6.2487933902571475</v>
      </c>
    </row>
    <row r="15" spans="1:23" ht="8.25">
      <c r="A15" s="11">
        <v>1.95</v>
      </c>
      <c r="B15" s="12">
        <v>900</v>
      </c>
      <c r="C15" s="7">
        <v>15.4</v>
      </c>
      <c r="D15" s="7">
        <v>84.6</v>
      </c>
      <c r="E15" s="7">
        <v>12.5</v>
      </c>
      <c r="F15" s="7"/>
      <c r="G15" s="7">
        <f>CONVERT(A15,"um","mm")</f>
        <v>0.00195</v>
      </c>
      <c r="H15" s="7">
        <f t="shared" si="1"/>
        <v>9.002310160687202</v>
      </c>
      <c r="I15" s="7">
        <v>84.6</v>
      </c>
      <c r="J15" s="7">
        <v>9</v>
      </c>
      <c r="K15" s="8">
        <v>12.5</v>
      </c>
      <c r="O15" s="2" t="s">
        <v>13</v>
      </c>
      <c r="P15" s="2">
        <v>3.834</v>
      </c>
      <c r="Q15" s="2">
        <f>CONVERT(P15,"um","mm")</f>
        <v>0.003834</v>
      </c>
      <c r="R15" s="2">
        <f t="shared" si="0"/>
        <v>8.026933947656024</v>
      </c>
      <c r="T15" s="2">
        <v>75</v>
      </c>
      <c r="U15" s="2">
        <v>54.43</v>
      </c>
      <c r="V15" s="2">
        <f>CONVERT(U15,"um","mm")</f>
        <v>0.05443</v>
      </c>
      <c r="W15" s="2">
        <f t="shared" si="2"/>
        <v>4.199454153711718</v>
      </c>
    </row>
    <row r="16" spans="1:23" ht="8.25">
      <c r="A16" s="11">
        <v>3.9</v>
      </c>
      <c r="B16" s="12">
        <v>800</v>
      </c>
      <c r="C16" s="7">
        <v>27.8</v>
      </c>
      <c r="D16" s="7">
        <v>72.2</v>
      </c>
      <c r="E16" s="7">
        <v>13.8</v>
      </c>
      <c r="F16" s="7"/>
      <c r="G16" s="7">
        <f>CONVERT(A16,"um","mm")</f>
        <v>0.0039</v>
      </c>
      <c r="H16" s="7">
        <f t="shared" si="1"/>
        <v>8.002310160687202</v>
      </c>
      <c r="I16" s="7">
        <v>72.2</v>
      </c>
      <c r="J16" s="7">
        <v>8</v>
      </c>
      <c r="K16" s="8">
        <v>13.8</v>
      </c>
      <c r="O16" s="2" t="s">
        <v>14</v>
      </c>
      <c r="P16" s="2">
        <v>55.13</v>
      </c>
      <c r="Q16" s="2">
        <f>CONVERT(P16,"um","mm")</f>
        <v>0.05513</v>
      </c>
      <c r="R16" s="2">
        <f t="shared" si="0"/>
        <v>4.181018588345701</v>
      </c>
      <c r="T16" s="2">
        <v>84</v>
      </c>
      <c r="U16" s="2">
        <v>82.79</v>
      </c>
      <c r="V16" s="2">
        <f>CONVERT(U16,"um","mm")</f>
        <v>0.08279000000000002</v>
      </c>
      <c r="W16" s="2">
        <f t="shared" si="2"/>
        <v>3.59439967110413</v>
      </c>
    </row>
    <row r="17" spans="1:23" ht="8.25">
      <c r="A17" s="11">
        <v>7.8</v>
      </c>
      <c r="B17" s="12">
        <v>700</v>
      </c>
      <c r="C17" s="7">
        <v>41.6</v>
      </c>
      <c r="D17" s="7">
        <v>58.4</v>
      </c>
      <c r="E17" s="7">
        <v>11</v>
      </c>
      <c r="F17" s="7"/>
      <c r="G17" s="7">
        <f>CONVERT(A17,"um","mm")</f>
        <v>0.0078</v>
      </c>
      <c r="H17" s="7">
        <f t="shared" si="1"/>
        <v>7.002310160687201</v>
      </c>
      <c r="I17" s="7">
        <v>58.4</v>
      </c>
      <c r="J17" s="7">
        <v>7</v>
      </c>
      <c r="K17" s="8">
        <v>11</v>
      </c>
      <c r="O17" s="2" t="s">
        <v>15</v>
      </c>
      <c r="P17" s="2">
        <v>98.68</v>
      </c>
      <c r="T17" s="2">
        <v>90</v>
      </c>
      <c r="U17" s="2">
        <v>121.1</v>
      </c>
      <c r="V17" s="2">
        <f>CONVERT(U17,"um","mm")</f>
        <v>0.1211</v>
      </c>
      <c r="W17" s="2">
        <f t="shared" si="2"/>
        <v>3.045729229855121</v>
      </c>
    </row>
    <row r="18" spans="1:23" ht="8.25">
      <c r="A18" s="11">
        <v>15.6</v>
      </c>
      <c r="B18" s="12">
        <v>600</v>
      </c>
      <c r="C18" s="7">
        <v>52.7</v>
      </c>
      <c r="D18" s="7">
        <v>47.3</v>
      </c>
      <c r="E18" s="7">
        <v>11.2</v>
      </c>
      <c r="F18" s="7"/>
      <c r="G18" s="7">
        <f>CONVERT(A18,"um","mm")</f>
        <v>0.0156</v>
      </c>
      <c r="H18" s="7">
        <f t="shared" si="1"/>
        <v>6.002310160687201</v>
      </c>
      <c r="I18" s="7">
        <v>47.3</v>
      </c>
      <c r="J18" s="7">
        <v>6</v>
      </c>
      <c r="K18" s="8">
        <v>11.2</v>
      </c>
      <c r="O18" s="2" t="s">
        <v>16</v>
      </c>
      <c r="P18" s="2">
        <v>9737</v>
      </c>
      <c r="T18" s="2">
        <v>95</v>
      </c>
      <c r="U18" s="2">
        <v>225.2</v>
      </c>
      <c r="V18" s="2">
        <f>CONVERT(U18,"um","mm")</f>
        <v>0.2252</v>
      </c>
      <c r="W18" s="2">
        <f t="shared" si="2"/>
        <v>2.15072126746922</v>
      </c>
    </row>
    <row r="19" spans="1:16" ht="8.25">
      <c r="A19" s="11">
        <v>31.2</v>
      </c>
      <c r="B19" s="12">
        <v>500</v>
      </c>
      <c r="C19" s="7">
        <v>63.8</v>
      </c>
      <c r="D19" s="7">
        <v>36.2</v>
      </c>
      <c r="E19" s="7">
        <v>3.18</v>
      </c>
      <c r="F19" s="7"/>
      <c r="G19" s="7">
        <f>CONVERT(A19,"um","mm")</f>
        <v>0.0312</v>
      </c>
      <c r="H19" s="7">
        <f t="shared" si="1"/>
        <v>5.002310160687201</v>
      </c>
      <c r="I19" s="7">
        <v>36.2</v>
      </c>
      <c r="J19" s="7">
        <v>5</v>
      </c>
      <c r="K19" s="8">
        <f>SUM(E19+E20+E21+E22)</f>
        <v>14.260000000000002</v>
      </c>
      <c r="O19" s="2" t="s">
        <v>17</v>
      </c>
      <c r="P19" s="2">
        <v>195.7</v>
      </c>
    </row>
    <row r="20" spans="1:31" ht="8.25">
      <c r="A20" s="11">
        <v>37.2</v>
      </c>
      <c r="B20" s="12">
        <v>400</v>
      </c>
      <c r="C20" s="7">
        <v>67</v>
      </c>
      <c r="D20" s="7">
        <v>33</v>
      </c>
      <c r="E20" s="7">
        <v>3.49</v>
      </c>
      <c r="F20" s="7"/>
      <c r="G20" s="7">
        <f>CONVERT(A20,"um","mm")</f>
        <v>0.0372</v>
      </c>
      <c r="H20" s="7">
        <f t="shared" si="1"/>
        <v>4.748553568441418</v>
      </c>
      <c r="I20" s="7">
        <v>33</v>
      </c>
      <c r="J20" s="7">
        <v>4</v>
      </c>
      <c r="K20" s="8">
        <f>SUM(E23+E24+E25+E26)</f>
        <v>12.260000000000002</v>
      </c>
      <c r="O20" s="2" t="s">
        <v>31</v>
      </c>
      <c r="P20" s="2">
        <v>4.02</v>
      </c>
      <c r="U20" s="2">
        <v>5</v>
      </c>
      <c r="V20" s="2">
        <v>10</v>
      </c>
      <c r="W20" s="2">
        <v>16</v>
      </c>
      <c r="X20" s="2">
        <v>25</v>
      </c>
      <c r="Y20" s="2">
        <v>50</v>
      </c>
      <c r="Z20" s="2">
        <v>75</v>
      </c>
      <c r="AA20" s="2">
        <v>84</v>
      </c>
      <c r="AB20" s="2">
        <v>90</v>
      </c>
      <c r="AC20" s="2">
        <v>95</v>
      </c>
      <c r="AD20" s="2" t="s">
        <v>45</v>
      </c>
      <c r="AE20" s="2" t="s">
        <v>46</v>
      </c>
    </row>
    <row r="21" spans="1:30" ht="8.25">
      <c r="A21" s="11">
        <v>44.2</v>
      </c>
      <c r="B21" s="12">
        <v>325</v>
      </c>
      <c r="C21" s="7">
        <v>70.5</v>
      </c>
      <c r="D21" s="7">
        <v>29.5</v>
      </c>
      <c r="E21" s="7">
        <v>3.79</v>
      </c>
      <c r="F21" s="7"/>
      <c r="G21" s="7">
        <f>CONVERT(A21,"um","mm")</f>
        <v>0.0442</v>
      </c>
      <c r="H21" s="7">
        <f t="shared" si="1"/>
        <v>4.499809820158018</v>
      </c>
      <c r="I21" s="7">
        <v>29.5</v>
      </c>
      <c r="J21" s="7">
        <v>3</v>
      </c>
      <c r="K21" s="8">
        <f>SUM(E27+E28+E29+E30)</f>
        <v>5.27</v>
      </c>
      <c r="O21" s="2" t="s">
        <v>32</v>
      </c>
      <c r="P21" s="2">
        <v>19.78</v>
      </c>
      <c r="U21" s="2">
        <v>0.000865</v>
      </c>
      <c r="V21" s="2">
        <v>0.001328</v>
      </c>
      <c r="W21" s="2">
        <v>0.002033</v>
      </c>
      <c r="X21" s="2">
        <v>0.003391</v>
      </c>
      <c r="Y21" s="2">
        <v>0.01315</v>
      </c>
      <c r="Z21" s="2">
        <v>0.05443</v>
      </c>
      <c r="AA21" s="2">
        <v>0.08279000000000002</v>
      </c>
      <c r="AB21" s="2">
        <v>0.1211</v>
      </c>
      <c r="AC21" s="2">
        <v>0.2252</v>
      </c>
      <c r="AD21" s="2">
        <f>((W21+AA21)/2)</f>
        <v>0.042411500000000005</v>
      </c>
    </row>
    <row r="22" spans="1:31" ht="8.25">
      <c r="A22" s="11">
        <v>52.6</v>
      </c>
      <c r="B22" s="12">
        <v>270</v>
      </c>
      <c r="C22" s="7">
        <v>74.3</v>
      </c>
      <c r="D22" s="7">
        <v>25.7</v>
      </c>
      <c r="E22" s="7">
        <v>3.8</v>
      </c>
      <c r="F22" s="7"/>
      <c r="G22" s="7">
        <f>CONVERT(A22,"um","mm")</f>
        <v>0.0526</v>
      </c>
      <c r="H22" s="7">
        <f t="shared" si="1"/>
        <v>4.2487933902571475</v>
      </c>
      <c r="I22" s="7">
        <v>25.7</v>
      </c>
      <c r="J22" s="7">
        <v>2</v>
      </c>
      <c r="K22" s="8">
        <f>SUM(E31+E32+E33+E34)</f>
        <v>3.1799999999999997</v>
      </c>
      <c r="U22" s="2">
        <v>10.175012246800087</v>
      </c>
      <c r="V22" s="2">
        <v>9.556529137977249</v>
      </c>
      <c r="W22" s="2">
        <v>8.942174069479442</v>
      </c>
      <c r="X22" s="2">
        <v>8.204073500298744</v>
      </c>
      <c r="Y22" s="2">
        <v>6.2487933902571475</v>
      </c>
      <c r="Z22" s="2">
        <v>4.199454153711718</v>
      </c>
      <c r="AA22" s="2">
        <v>3.59439967110413</v>
      </c>
      <c r="AB22" s="2">
        <v>3.045729229855121</v>
      </c>
      <c r="AC22" s="2">
        <v>2.15072126746922</v>
      </c>
      <c r="AD22" s="2">
        <f>((W22+AA22)/2)</f>
        <v>6.268286870291786</v>
      </c>
      <c r="AE22" s="2">
        <f>((X22-AB22)/2)</f>
        <v>2.5791721352218113</v>
      </c>
    </row>
    <row r="23" spans="1:11" ht="8.25">
      <c r="A23" s="11">
        <v>62.5</v>
      </c>
      <c r="B23" s="12">
        <v>230</v>
      </c>
      <c r="C23" s="7">
        <v>78.1</v>
      </c>
      <c r="D23" s="7">
        <v>21.9</v>
      </c>
      <c r="E23" s="7">
        <v>3.63</v>
      </c>
      <c r="F23" s="7"/>
      <c r="G23" s="7">
        <f>CONVERT(A23,"um","mm")</f>
        <v>0.0625</v>
      </c>
      <c r="H23" s="7">
        <f t="shared" si="1"/>
        <v>4</v>
      </c>
      <c r="I23" s="7">
        <v>21.9</v>
      </c>
      <c r="J23" s="7">
        <v>1</v>
      </c>
      <c r="K23" s="8">
        <f>SUM(E35+E36+E37+E38)</f>
        <v>1.216</v>
      </c>
    </row>
    <row r="24" spans="1:17" ht="8.25">
      <c r="A24" s="11">
        <v>74</v>
      </c>
      <c r="B24" s="12">
        <v>200</v>
      </c>
      <c r="C24" s="7">
        <v>81.7</v>
      </c>
      <c r="D24" s="7">
        <v>18.3</v>
      </c>
      <c r="E24" s="7">
        <v>3.44</v>
      </c>
      <c r="F24" s="7"/>
      <c r="G24" s="7">
        <f>CONVERT(A24,"um","mm")</f>
        <v>0.074</v>
      </c>
      <c r="H24" s="7">
        <f t="shared" si="1"/>
        <v>3.7563309190331378</v>
      </c>
      <c r="I24" s="7">
        <v>18.3</v>
      </c>
      <c r="J24" s="7">
        <v>0</v>
      </c>
      <c r="K24" s="8">
        <f>SUM(E39+E40+E41+E42)</f>
        <v>0.0012</v>
      </c>
      <c r="O24" s="2" t="s">
        <v>42</v>
      </c>
      <c r="P24" s="2" t="s">
        <v>43</v>
      </c>
      <c r="Q24" s="2" t="s">
        <v>44</v>
      </c>
    </row>
    <row r="25" spans="1:17" ht="8.25">
      <c r="A25" s="11">
        <v>88</v>
      </c>
      <c r="B25" s="12">
        <v>170</v>
      </c>
      <c r="C25" s="7">
        <v>85.1</v>
      </c>
      <c r="D25" s="7">
        <v>14.9</v>
      </c>
      <c r="E25" s="7">
        <v>2.96</v>
      </c>
      <c r="F25" s="7"/>
      <c r="G25" s="7">
        <f>CONVERT(A25,"um","mm")</f>
        <v>0.088</v>
      </c>
      <c r="H25" s="7">
        <f t="shared" si="1"/>
        <v>3.50635266602479</v>
      </c>
      <c r="I25" s="7">
        <v>14.9</v>
      </c>
      <c r="J25" s="7">
        <v>-1</v>
      </c>
      <c r="K25" s="8">
        <f>SUM(E43+E44)</f>
        <v>0</v>
      </c>
      <c r="O25" s="2">
        <f>SUM(K25+K24+K23+K22+K21+K20)</f>
        <v>21.9272</v>
      </c>
      <c r="P25" s="2">
        <f>SUM(K19+K18+K17+K16)</f>
        <v>50.260000000000005</v>
      </c>
      <c r="Q25" s="2">
        <f>SUM(K15+K14+K13+K12+K11+K10)</f>
        <v>27.849999999999998</v>
      </c>
    </row>
    <row r="26" spans="1:11" ht="8.25">
      <c r="A26" s="11">
        <v>105</v>
      </c>
      <c r="B26" s="12">
        <v>140</v>
      </c>
      <c r="C26" s="7">
        <v>88.1</v>
      </c>
      <c r="D26" s="7">
        <v>11.9</v>
      </c>
      <c r="E26" s="7">
        <v>2.23</v>
      </c>
      <c r="F26" s="7"/>
      <c r="G26" s="7">
        <f>CONVERT(A26,"um","mm")</f>
        <v>0.105</v>
      </c>
      <c r="H26" s="7">
        <f t="shared" si="1"/>
        <v>3.2515387669959646</v>
      </c>
      <c r="I26" s="7">
        <v>11.9</v>
      </c>
      <c r="J26" s="7"/>
      <c r="K26" s="8"/>
    </row>
    <row r="27" spans="1:11" ht="8.25">
      <c r="A27" s="11">
        <v>125</v>
      </c>
      <c r="B27" s="12">
        <v>120</v>
      </c>
      <c r="C27" s="7">
        <v>90.3</v>
      </c>
      <c r="D27" s="7">
        <v>9.66</v>
      </c>
      <c r="E27" s="7">
        <v>1.66</v>
      </c>
      <c r="F27" s="7"/>
      <c r="G27" s="7">
        <f>CONVERT(A27,"um","mm")</f>
        <v>0.125</v>
      </c>
      <c r="H27" s="7">
        <f t="shared" si="1"/>
        <v>3</v>
      </c>
      <c r="I27" s="7">
        <v>9.66</v>
      </c>
      <c r="J27" s="7"/>
      <c r="K27" s="8"/>
    </row>
    <row r="28" spans="1:11" ht="8.25">
      <c r="A28" s="11">
        <v>149</v>
      </c>
      <c r="B28" s="12">
        <v>100</v>
      </c>
      <c r="C28" s="7">
        <v>92</v>
      </c>
      <c r="D28" s="7">
        <v>8</v>
      </c>
      <c r="E28" s="7">
        <v>1.35</v>
      </c>
      <c r="F28" s="7"/>
      <c r="G28" s="7">
        <f>CONVERT(A28,"um","mm")</f>
        <v>0.149</v>
      </c>
      <c r="H28" s="7">
        <f t="shared" si="1"/>
        <v>2.746615764199926</v>
      </c>
      <c r="I28" s="7">
        <v>8</v>
      </c>
      <c r="J28" s="7"/>
      <c r="K28" s="8"/>
    </row>
    <row r="29" spans="1:11" ht="8.25">
      <c r="A29" s="11">
        <v>177</v>
      </c>
      <c r="B29" s="12">
        <v>80</v>
      </c>
      <c r="C29" s="7">
        <v>93.3</v>
      </c>
      <c r="D29" s="7">
        <v>6.66</v>
      </c>
      <c r="E29" s="7">
        <v>1.21</v>
      </c>
      <c r="F29" s="7"/>
      <c r="G29" s="7">
        <f>CONVERT(A29,"um","mm")</f>
        <v>0.177</v>
      </c>
      <c r="H29" s="7">
        <f t="shared" si="1"/>
        <v>2.49817873457909</v>
      </c>
      <c r="I29" s="7">
        <v>6.66</v>
      </c>
      <c r="J29" s="7"/>
      <c r="K29" s="8"/>
    </row>
    <row r="30" spans="1:11" ht="8.25">
      <c r="A30" s="11">
        <v>210</v>
      </c>
      <c r="B30" s="12">
        <v>70</v>
      </c>
      <c r="C30" s="7">
        <v>94.6</v>
      </c>
      <c r="D30" s="7">
        <v>5.44</v>
      </c>
      <c r="E30" s="7">
        <v>1.05</v>
      </c>
      <c r="F30" s="7"/>
      <c r="G30" s="7">
        <f>CONVERT(A30,"um","mm")</f>
        <v>0.21</v>
      </c>
      <c r="H30" s="7">
        <f t="shared" si="1"/>
        <v>2.2515387669959646</v>
      </c>
      <c r="I30" s="7">
        <v>5.44</v>
      </c>
      <c r="J30" s="7"/>
      <c r="K30" s="8"/>
    </row>
    <row r="31" spans="1:11" ht="8.25">
      <c r="A31" s="11">
        <v>250</v>
      </c>
      <c r="B31" s="12">
        <v>60</v>
      </c>
      <c r="C31" s="7">
        <v>95.6</v>
      </c>
      <c r="D31" s="7">
        <v>4.39</v>
      </c>
      <c r="E31" s="7">
        <v>0.85</v>
      </c>
      <c r="F31" s="7"/>
      <c r="G31" s="7">
        <f>CONVERT(A31,"um","mm")</f>
        <v>0.25</v>
      </c>
      <c r="H31" s="7">
        <f t="shared" si="1"/>
        <v>2</v>
      </c>
      <c r="I31" s="7">
        <v>4.39</v>
      </c>
      <c r="J31" s="7"/>
      <c r="K31" s="8"/>
    </row>
    <row r="32" spans="1:11" ht="8.25">
      <c r="A32" s="11">
        <v>297</v>
      </c>
      <c r="B32" s="12">
        <v>50</v>
      </c>
      <c r="C32" s="7">
        <v>96.5</v>
      </c>
      <c r="D32" s="7">
        <v>3.54</v>
      </c>
      <c r="E32" s="7">
        <v>0.83</v>
      </c>
      <c r="F32" s="7"/>
      <c r="G32" s="7">
        <f>CONVERT(A32,"um","mm")</f>
        <v>0.297</v>
      </c>
      <c r="H32" s="7">
        <f t="shared" si="1"/>
        <v>1.7514651638613215</v>
      </c>
      <c r="I32" s="7">
        <v>3.54</v>
      </c>
      <c r="J32" s="7"/>
      <c r="K32" s="8"/>
    </row>
    <row r="33" spans="1:11" ht="8.25">
      <c r="A33" s="11">
        <v>354</v>
      </c>
      <c r="B33" s="12">
        <v>45</v>
      </c>
      <c r="C33" s="7">
        <v>97.3</v>
      </c>
      <c r="D33" s="7">
        <v>2.71</v>
      </c>
      <c r="E33" s="7">
        <v>0.8</v>
      </c>
      <c r="F33" s="7"/>
      <c r="G33" s="7">
        <f>CONVERT(A33,"um","mm")</f>
        <v>0.354</v>
      </c>
      <c r="H33" s="7">
        <f t="shared" si="1"/>
        <v>1.4981787345790896</v>
      </c>
      <c r="I33" s="7">
        <v>2.71</v>
      </c>
      <c r="J33" s="7"/>
      <c r="K33" s="8"/>
    </row>
    <row r="34" spans="1:11" ht="8.25">
      <c r="A34" s="11">
        <v>420</v>
      </c>
      <c r="B34" s="12">
        <v>40</v>
      </c>
      <c r="C34" s="7">
        <v>98.1</v>
      </c>
      <c r="D34" s="7">
        <v>1.91</v>
      </c>
      <c r="E34" s="7">
        <v>0.7</v>
      </c>
      <c r="F34" s="7"/>
      <c r="G34" s="7">
        <f>CONVERT(A34,"um","mm")</f>
        <v>0.42</v>
      </c>
      <c r="H34" s="7">
        <f t="shared" si="1"/>
        <v>1.2515387669959643</v>
      </c>
      <c r="I34" s="7">
        <v>1.91</v>
      </c>
      <c r="J34" s="7"/>
      <c r="K34" s="8"/>
    </row>
    <row r="35" spans="1:11" ht="8.25">
      <c r="A35" s="11">
        <v>500</v>
      </c>
      <c r="B35" s="12">
        <v>35</v>
      </c>
      <c r="C35" s="7">
        <v>98.8</v>
      </c>
      <c r="D35" s="7">
        <v>1.21</v>
      </c>
      <c r="E35" s="7">
        <v>0.47</v>
      </c>
      <c r="F35" s="7"/>
      <c r="G35" s="7">
        <f>CONVERT(A35,"um","mm")</f>
        <v>0.5</v>
      </c>
      <c r="H35" s="7">
        <f t="shared" si="1"/>
        <v>1</v>
      </c>
      <c r="I35" s="7">
        <v>1.21</v>
      </c>
      <c r="J35" s="7"/>
      <c r="K35" s="8"/>
    </row>
    <row r="36" spans="1:11" ht="8.25">
      <c r="A36" s="11">
        <v>590</v>
      </c>
      <c r="B36" s="12">
        <v>30</v>
      </c>
      <c r="C36" s="7">
        <v>99.3</v>
      </c>
      <c r="D36" s="7">
        <v>0.74</v>
      </c>
      <c r="E36" s="7">
        <v>0.43</v>
      </c>
      <c r="F36" s="7"/>
      <c r="G36" s="7">
        <f>CONVERT(A36,"um","mm")</f>
        <v>0.59</v>
      </c>
      <c r="H36" s="7">
        <f t="shared" si="1"/>
        <v>0.7612131404128836</v>
      </c>
      <c r="I36" s="7">
        <v>0.74</v>
      </c>
      <c r="J36" s="7"/>
      <c r="K36" s="8"/>
    </row>
    <row r="37" spans="1:11" ht="8.25">
      <c r="A37" s="11">
        <v>710</v>
      </c>
      <c r="B37" s="12">
        <v>25</v>
      </c>
      <c r="C37" s="7">
        <v>99.7</v>
      </c>
      <c r="D37" s="7">
        <v>0.32</v>
      </c>
      <c r="E37" s="7">
        <v>0.26</v>
      </c>
      <c r="F37" s="7"/>
      <c r="G37" s="7">
        <f>CONVERT(A37,"um","mm")</f>
        <v>0.71</v>
      </c>
      <c r="H37" s="7">
        <f t="shared" si="1"/>
        <v>0.49410907027004275</v>
      </c>
      <c r="I37" s="7">
        <v>0.32</v>
      </c>
      <c r="J37" s="7"/>
      <c r="K37" s="8"/>
    </row>
    <row r="38" spans="1:11" ht="8.25">
      <c r="A38" s="11">
        <v>840</v>
      </c>
      <c r="B38" s="12">
        <v>20</v>
      </c>
      <c r="C38" s="7">
        <v>99.9</v>
      </c>
      <c r="D38" s="7">
        <v>0.057</v>
      </c>
      <c r="E38" s="7">
        <v>0.056</v>
      </c>
      <c r="F38" s="7"/>
      <c r="G38" s="7">
        <f>CONVERT(A38,"um","mm")</f>
        <v>0.84</v>
      </c>
      <c r="H38" s="7">
        <f t="shared" si="1"/>
        <v>0.2515387669959645</v>
      </c>
      <c r="I38" s="7">
        <v>0.057</v>
      </c>
      <c r="J38" s="7"/>
      <c r="K38" s="8"/>
    </row>
    <row r="39" spans="1:11" ht="8.25">
      <c r="A39" s="11">
        <v>1000</v>
      </c>
      <c r="B39" s="12">
        <v>18</v>
      </c>
      <c r="C39" s="7">
        <v>99.999</v>
      </c>
      <c r="D39" s="7">
        <v>0.0012</v>
      </c>
      <c r="E39" s="7">
        <v>0.0012</v>
      </c>
      <c r="F39" s="7"/>
      <c r="G39" s="7">
        <f>CONVERT(A39,"um","mm")</f>
        <v>1</v>
      </c>
      <c r="H39" s="7">
        <f t="shared" si="1"/>
        <v>0</v>
      </c>
      <c r="I39" s="7">
        <v>0.0012</v>
      </c>
      <c r="J39" s="7"/>
      <c r="K39" s="8"/>
    </row>
    <row r="40" spans="1:11" ht="8.25">
      <c r="A40" s="11">
        <v>1190</v>
      </c>
      <c r="B40" s="12">
        <v>16</v>
      </c>
      <c r="C40" s="7">
        <v>100</v>
      </c>
      <c r="D40" s="7">
        <v>0</v>
      </c>
      <c r="E40" s="7">
        <v>0</v>
      </c>
      <c r="F40" s="7"/>
      <c r="G40" s="7">
        <f>CONVERT(A40,"um","mm")</f>
        <v>1.19</v>
      </c>
      <c r="H40" s="7">
        <f t="shared" si="1"/>
        <v>-0.2509615735332188</v>
      </c>
      <c r="I40" s="7">
        <v>0</v>
      </c>
      <c r="J40" s="7"/>
      <c r="K40" s="8"/>
    </row>
    <row r="41" spans="1:11" ht="8.25">
      <c r="A41" s="11">
        <v>1410</v>
      </c>
      <c r="B41" s="12">
        <v>14</v>
      </c>
      <c r="C41" s="7">
        <v>100</v>
      </c>
      <c r="D41" s="7">
        <v>0</v>
      </c>
      <c r="E41" s="7">
        <v>0</v>
      </c>
      <c r="F41" s="7"/>
      <c r="G41" s="7">
        <f>CONVERT(A41,"um","mm")</f>
        <v>1.41</v>
      </c>
      <c r="H41" s="7">
        <f t="shared" si="1"/>
        <v>-0.4956951626240688</v>
      </c>
      <c r="I41" s="7">
        <v>0</v>
      </c>
      <c r="J41" s="7"/>
      <c r="K41" s="8"/>
    </row>
    <row r="42" spans="1:11" ht="8.25">
      <c r="A42" s="11">
        <v>1680</v>
      </c>
      <c r="B42" s="12">
        <v>12</v>
      </c>
      <c r="C42" s="7">
        <v>100</v>
      </c>
      <c r="D42" s="7">
        <v>0</v>
      </c>
      <c r="E42" s="7">
        <v>0</v>
      </c>
      <c r="F42" s="7"/>
      <c r="G42" s="7">
        <f>CONVERT(A42,"um","mm")</f>
        <v>1.68</v>
      </c>
      <c r="H42" s="7">
        <f t="shared" si="1"/>
        <v>-0.7484612330040356</v>
      </c>
      <c r="I42" s="7">
        <v>0</v>
      </c>
      <c r="J42" s="7"/>
      <c r="K42" s="8"/>
    </row>
    <row r="43" spans="1:11" ht="8.25">
      <c r="A43" s="11">
        <v>2000</v>
      </c>
      <c r="B43" s="12">
        <v>10</v>
      </c>
      <c r="C43" s="7">
        <v>100</v>
      </c>
      <c r="D43" s="7">
        <v>0</v>
      </c>
      <c r="E43" s="7">
        <v>0</v>
      </c>
      <c r="F43" s="7"/>
      <c r="G43" s="7">
        <f>CONVERT(A43,"um","mm")</f>
        <v>2</v>
      </c>
      <c r="H43" s="7">
        <f t="shared" si="1"/>
        <v>-1</v>
      </c>
      <c r="I43" s="7">
        <v>0</v>
      </c>
      <c r="J43" s="7"/>
      <c r="K43" s="8"/>
    </row>
    <row r="44" spans="1:11" ht="9" thickBot="1">
      <c r="A44" s="13"/>
      <c r="B44" s="14"/>
      <c r="C44" s="9">
        <v>100</v>
      </c>
      <c r="D44" s="9">
        <v>0</v>
      </c>
      <c r="E44" s="9"/>
      <c r="F44" s="9"/>
      <c r="G44" s="9">
        <f>CONVERT(A44,"um","mm")</f>
        <v>0</v>
      </c>
      <c r="H44" s="9" t="e">
        <f t="shared" si="1"/>
        <v>#NUM!</v>
      </c>
      <c r="I44" s="9"/>
      <c r="J44" s="9"/>
      <c r="K44" s="10"/>
    </row>
    <row r="45" ht="9" thickTop="1"/>
  </sheetData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J1">
      <selection activeCell="O25" sqref="O25:Q25"/>
    </sheetView>
  </sheetViews>
  <sheetFormatPr defaultColWidth="9.140625" defaultRowHeight="12.75"/>
  <cols>
    <col min="1" max="1" width="8.00390625" style="2" bestFit="1" customWidth="1"/>
    <col min="2" max="2" width="15.421875" style="2" bestFit="1" customWidth="1"/>
    <col min="3" max="4" width="9.28125" style="2" bestFit="1" customWidth="1"/>
    <col min="5" max="5" width="10.57421875" style="2" bestFit="1" customWidth="1"/>
    <col min="6" max="6" width="0.85546875" style="2" customWidth="1"/>
    <col min="7" max="8" width="5.00390625" style="2" bestFit="1" customWidth="1"/>
    <col min="9" max="9" width="5.28125" style="2" bestFit="1" customWidth="1"/>
    <col min="10" max="10" width="4.57421875" style="2" bestFit="1" customWidth="1"/>
    <col min="11" max="11" width="6.28125" style="2" bestFit="1" customWidth="1"/>
    <col min="12" max="14" width="0.85546875" style="2" customWidth="1"/>
    <col min="15" max="15" width="11.57421875" style="2" bestFit="1" customWidth="1"/>
    <col min="16" max="16" width="6.28125" style="2" bestFit="1" customWidth="1"/>
    <col min="17" max="17" width="5.00390625" style="2" bestFit="1" customWidth="1"/>
    <col min="18" max="18" width="4.8515625" style="2" bestFit="1" customWidth="1"/>
    <col min="19" max="19" width="0.85546875" style="2" customWidth="1"/>
    <col min="20" max="20" width="4.8515625" style="2" bestFit="1" customWidth="1"/>
    <col min="21" max="21" width="5.57421875" style="2" bestFit="1" customWidth="1"/>
    <col min="22" max="22" width="5.00390625" style="2" bestFit="1" customWidth="1"/>
    <col min="23" max="23" width="4.8515625" style="2" bestFit="1" customWidth="1"/>
    <col min="24" max="25" width="4.7109375" style="2" bestFit="1" customWidth="1"/>
    <col min="26" max="26" width="4.57421875" style="2" bestFit="1" customWidth="1"/>
    <col min="27" max="28" width="4.8515625" style="2" bestFit="1" customWidth="1"/>
    <col min="29" max="29" width="4.7109375" style="2" bestFit="1" customWidth="1"/>
    <col min="30" max="30" width="7.00390625" style="2" bestFit="1" customWidth="1"/>
    <col min="31" max="31" width="11.140625" style="2" bestFit="1" customWidth="1"/>
    <col min="32" max="16384" width="9.140625" style="2" customWidth="1"/>
  </cols>
  <sheetData>
    <row r="1" spans="1:2" ht="8.25">
      <c r="A1" s="2" t="s">
        <v>0</v>
      </c>
      <c r="B1" s="2">
        <v>37267.45486111111</v>
      </c>
    </row>
    <row r="2" spans="1:5" ht="8.25">
      <c r="A2" s="2" t="s">
        <v>1</v>
      </c>
      <c r="B2" s="2" t="s">
        <v>50</v>
      </c>
      <c r="C2" s="2" t="s">
        <v>36</v>
      </c>
      <c r="D2" s="2" t="s">
        <v>37</v>
      </c>
      <c r="E2" s="2" t="s">
        <v>38</v>
      </c>
    </row>
    <row r="3" spans="1:6" ht="8.25">
      <c r="A3" s="2" t="s">
        <v>3</v>
      </c>
      <c r="B3" s="2" t="s">
        <v>51</v>
      </c>
      <c r="C3" s="2">
        <f>AVERAGE(E3:F3)</f>
        <v>2.2083333333333335</v>
      </c>
      <c r="D3" s="2">
        <f>CONVERT(C3,"ft","m")</f>
        <v>0.6731</v>
      </c>
      <c r="E3" s="2">
        <f>CONVERT(VALUE(LEFT(B4,3)),"in","ft")</f>
        <v>2.0833333333333335</v>
      </c>
      <c r="F3" s="2">
        <f>CONVERT(VALUE(RIGHT(B4,3)),"in","ft")</f>
        <v>2.3333333333333335</v>
      </c>
    </row>
    <row r="4" spans="1:2" ht="8.25">
      <c r="A4" s="2" t="s">
        <v>5</v>
      </c>
      <c r="B4" s="2" t="s">
        <v>52</v>
      </c>
    </row>
    <row r="5" ht="8.25">
      <c r="A5" s="2" t="s">
        <v>7</v>
      </c>
    </row>
    <row r="6" ht="9" thickBot="1"/>
    <row r="7" spans="1:21" ht="9" thickTop="1">
      <c r="A7" s="3" t="s">
        <v>18</v>
      </c>
      <c r="B7" s="4" t="s">
        <v>26</v>
      </c>
      <c r="C7" s="4" t="s">
        <v>20</v>
      </c>
      <c r="D7" s="4" t="s">
        <v>21</v>
      </c>
      <c r="E7" s="4" t="s">
        <v>22</v>
      </c>
      <c r="F7" s="4"/>
      <c r="G7" s="4"/>
      <c r="H7" s="4"/>
      <c r="I7" s="4"/>
      <c r="J7" s="4"/>
      <c r="K7" s="5"/>
      <c r="T7" s="2" t="s">
        <v>24</v>
      </c>
      <c r="U7" s="2" t="s">
        <v>33</v>
      </c>
    </row>
    <row r="8" spans="1:23" ht="8.25">
      <c r="A8" s="6" t="s">
        <v>23</v>
      </c>
      <c r="B8" s="7"/>
      <c r="C8" s="7" t="s">
        <v>24</v>
      </c>
      <c r="D8" s="7" t="s">
        <v>24</v>
      </c>
      <c r="E8" s="7" t="s">
        <v>24</v>
      </c>
      <c r="F8" s="7"/>
      <c r="G8" s="7"/>
      <c r="H8" s="7"/>
      <c r="I8" s="7"/>
      <c r="J8" s="7"/>
      <c r="K8" s="8"/>
      <c r="Q8" s="2" t="s">
        <v>27</v>
      </c>
      <c r="R8" s="2" t="s">
        <v>28</v>
      </c>
      <c r="T8" s="2" t="s">
        <v>25</v>
      </c>
      <c r="U8" s="2" t="s">
        <v>34</v>
      </c>
      <c r="V8" s="2" t="s">
        <v>27</v>
      </c>
      <c r="W8" s="2" t="s">
        <v>28</v>
      </c>
    </row>
    <row r="9" spans="1:21" ht="8.25">
      <c r="A9" s="6"/>
      <c r="B9" s="7"/>
      <c r="C9" s="7" t="s">
        <v>25</v>
      </c>
      <c r="D9" s="7" t="s">
        <v>29</v>
      </c>
      <c r="E9" s="7" t="s">
        <v>25</v>
      </c>
      <c r="F9" s="7"/>
      <c r="G9" s="7" t="s">
        <v>27</v>
      </c>
      <c r="H9" s="7" t="s">
        <v>28</v>
      </c>
      <c r="I9" s="7" t="s">
        <v>39</v>
      </c>
      <c r="J9" s="7" t="s">
        <v>40</v>
      </c>
      <c r="K9" s="8" t="s">
        <v>41</v>
      </c>
      <c r="O9" s="2" t="s">
        <v>8</v>
      </c>
      <c r="P9" s="2">
        <v>0.375</v>
      </c>
      <c r="Q9" s="2">
        <f>CONVERT(P9,"um","mm")</f>
        <v>0.000375</v>
      </c>
      <c r="R9" s="2">
        <f>-LOG(Q9/1,2)</f>
        <v>11.380821783940931</v>
      </c>
      <c r="U9" s="2" t="s">
        <v>35</v>
      </c>
    </row>
    <row r="10" spans="1:23" ht="8.25">
      <c r="A10" s="11">
        <v>0</v>
      </c>
      <c r="B10" s="12">
        <v>1400</v>
      </c>
      <c r="C10" s="7">
        <v>0</v>
      </c>
      <c r="D10" s="7">
        <v>100</v>
      </c>
      <c r="E10" s="7">
        <v>0</v>
      </c>
      <c r="F10" s="7"/>
      <c r="G10" s="7">
        <f>CONVERT(A10,"um","mm")</f>
        <v>0</v>
      </c>
      <c r="H10" s="7" t="e">
        <f>-LOG(G10,2)</f>
        <v>#NUM!</v>
      </c>
      <c r="I10" s="7">
        <v>100</v>
      </c>
      <c r="J10" s="7"/>
      <c r="K10" s="8"/>
      <c r="O10" s="2" t="s">
        <v>9</v>
      </c>
      <c r="P10" s="2">
        <v>2000</v>
      </c>
      <c r="Q10" s="2">
        <f>CONVERT(P10,"um","mm")</f>
        <v>2</v>
      </c>
      <c r="R10" s="2">
        <f aca="true" t="shared" si="0" ref="R10:R16">-LOG(Q10/1,2)</f>
        <v>-1</v>
      </c>
      <c r="T10" s="2">
        <v>5</v>
      </c>
      <c r="U10" s="2">
        <v>12.37</v>
      </c>
      <c r="V10" s="2">
        <f>CONVERT(U10,"um","mm")</f>
        <v>0.012369999999999999</v>
      </c>
      <c r="W10" s="2">
        <f>-LOG(V10/1,2)</f>
        <v>6.337010689460442</v>
      </c>
    </row>
    <row r="11" spans="1:23" ht="8.25">
      <c r="A11" s="11">
        <v>0.12</v>
      </c>
      <c r="B11" s="12">
        <v>1300</v>
      </c>
      <c r="C11" s="7">
        <v>0</v>
      </c>
      <c r="D11" s="7">
        <v>100</v>
      </c>
      <c r="E11" s="7">
        <v>0</v>
      </c>
      <c r="F11" s="7"/>
      <c r="G11" s="7">
        <f>CONVERT(A11,"um","mm")</f>
        <v>0.00012</v>
      </c>
      <c r="H11" s="7">
        <f aca="true" t="shared" si="1" ref="H11:H44">-LOG(G11,2)</f>
        <v>13.024677973715656</v>
      </c>
      <c r="I11" s="7">
        <v>100</v>
      </c>
      <c r="J11" s="7">
        <v>13</v>
      </c>
      <c r="K11" s="8">
        <v>0</v>
      </c>
      <c r="O11" s="2" t="s">
        <v>10</v>
      </c>
      <c r="P11" s="2">
        <v>100</v>
      </c>
      <c r="Q11" s="2">
        <f>CONVERT(P11,"um","mm")</f>
        <v>0.1</v>
      </c>
      <c r="R11" s="2">
        <f t="shared" si="0"/>
        <v>3.321928094887362</v>
      </c>
      <c r="T11" s="2">
        <v>10</v>
      </c>
      <c r="U11" s="2">
        <v>57.95</v>
      </c>
      <c r="V11" s="2">
        <f>CONVERT(U11,"um","mm")</f>
        <v>0.05795</v>
      </c>
      <c r="W11" s="2">
        <f aca="true" t="shared" si="2" ref="W11:W18">-LOG(V11/1,2)</f>
        <v>4.109047528542978</v>
      </c>
    </row>
    <row r="12" spans="1:23" ht="8.25">
      <c r="A12" s="11">
        <v>0.24</v>
      </c>
      <c r="B12" s="12">
        <v>1200</v>
      </c>
      <c r="C12" s="7">
        <v>0</v>
      </c>
      <c r="D12" s="7">
        <v>100</v>
      </c>
      <c r="E12" s="7">
        <v>0.054</v>
      </c>
      <c r="F12" s="7"/>
      <c r="G12" s="7">
        <f>CONVERT(A12,"um","mm")</f>
        <v>0.00024</v>
      </c>
      <c r="H12" s="7">
        <f t="shared" si="1"/>
        <v>12.024677973715656</v>
      </c>
      <c r="I12" s="7">
        <v>100</v>
      </c>
      <c r="J12" s="7">
        <v>12</v>
      </c>
      <c r="K12" s="8">
        <v>0.054</v>
      </c>
      <c r="O12" s="2" t="s">
        <v>11</v>
      </c>
      <c r="P12" s="2">
        <v>162.8</v>
      </c>
      <c r="Q12" s="2">
        <f>CONVERT(P12,"um","mm")</f>
        <v>0.1628</v>
      </c>
      <c r="R12" s="2">
        <f t="shared" si="0"/>
        <v>2.6188273952832026</v>
      </c>
      <c r="T12" s="2">
        <v>16</v>
      </c>
      <c r="U12" s="2">
        <v>87.13</v>
      </c>
      <c r="V12" s="2">
        <f>CONVERT(U12,"um","mm")</f>
        <v>0.08713</v>
      </c>
      <c r="W12" s="2">
        <f t="shared" si="2"/>
        <v>3.5206866466189037</v>
      </c>
    </row>
    <row r="13" spans="1:23" ht="8.25">
      <c r="A13" s="11">
        <v>0.49</v>
      </c>
      <c r="B13" s="12">
        <v>1100</v>
      </c>
      <c r="C13" s="7">
        <v>0.054</v>
      </c>
      <c r="D13" s="7">
        <v>99.9</v>
      </c>
      <c r="E13" s="7">
        <v>0.54</v>
      </c>
      <c r="F13" s="7"/>
      <c r="G13" s="7">
        <f>CONVERT(A13,"um","mm")</f>
        <v>0.00049</v>
      </c>
      <c r="H13" s="7">
        <f t="shared" si="1"/>
        <v>10.994930630321603</v>
      </c>
      <c r="I13" s="7">
        <v>99.9</v>
      </c>
      <c r="J13" s="7">
        <v>11</v>
      </c>
      <c r="K13" s="8">
        <v>0.54</v>
      </c>
      <c r="O13" s="2" t="s">
        <v>12</v>
      </c>
      <c r="P13" s="2">
        <v>170.7</v>
      </c>
      <c r="Q13" s="2">
        <f>CONVERT(P13,"um","mm")</f>
        <v>0.1707</v>
      </c>
      <c r="R13" s="2">
        <f t="shared" si="0"/>
        <v>2.5504650365217114</v>
      </c>
      <c r="T13" s="2">
        <v>25</v>
      </c>
      <c r="U13" s="2">
        <v>116.6</v>
      </c>
      <c r="V13" s="2">
        <f>CONVERT(U13,"um","mm")</f>
        <v>0.1166</v>
      </c>
      <c r="W13" s="2">
        <f t="shared" si="2"/>
        <v>3.100360306348953</v>
      </c>
    </row>
    <row r="14" spans="1:23" ht="8.25">
      <c r="A14" s="11">
        <v>0.98</v>
      </c>
      <c r="B14" s="12">
        <v>1000</v>
      </c>
      <c r="C14" s="7">
        <v>0.6</v>
      </c>
      <c r="D14" s="7">
        <v>99.4</v>
      </c>
      <c r="E14" s="7">
        <v>0.89</v>
      </c>
      <c r="F14" s="7"/>
      <c r="G14" s="7">
        <f>CONVERT(A14,"um","mm")</f>
        <v>0.00098</v>
      </c>
      <c r="H14" s="7">
        <f t="shared" si="1"/>
        <v>9.994930630321603</v>
      </c>
      <c r="I14" s="7">
        <v>99.4</v>
      </c>
      <c r="J14" s="7">
        <v>10</v>
      </c>
      <c r="K14" s="8">
        <v>0.89</v>
      </c>
      <c r="O14" s="2" t="s">
        <v>30</v>
      </c>
      <c r="P14" s="2">
        <v>32.64</v>
      </c>
      <c r="Q14" s="2">
        <f>CONVERT(P14,"um","mm")</f>
        <v>0.03264</v>
      </c>
      <c r="R14" s="2">
        <f t="shared" si="0"/>
        <v>4.937215132465316</v>
      </c>
      <c r="T14" s="2">
        <v>50</v>
      </c>
      <c r="U14" s="2">
        <v>170.7</v>
      </c>
      <c r="V14" s="2">
        <f>CONVERT(U14,"um","mm")</f>
        <v>0.1707</v>
      </c>
      <c r="W14" s="2">
        <f t="shared" si="2"/>
        <v>2.5504650365217114</v>
      </c>
    </row>
    <row r="15" spans="1:23" ht="8.25">
      <c r="A15" s="11">
        <v>1.95</v>
      </c>
      <c r="B15" s="12">
        <v>900</v>
      </c>
      <c r="C15" s="7">
        <v>1.49</v>
      </c>
      <c r="D15" s="7">
        <v>98.5</v>
      </c>
      <c r="E15" s="7">
        <v>1.18</v>
      </c>
      <c r="F15" s="7"/>
      <c r="G15" s="7">
        <f>CONVERT(A15,"um","mm")</f>
        <v>0.00195</v>
      </c>
      <c r="H15" s="7">
        <f t="shared" si="1"/>
        <v>9.002310160687202</v>
      </c>
      <c r="I15" s="7">
        <v>98.5</v>
      </c>
      <c r="J15" s="7">
        <v>9</v>
      </c>
      <c r="K15" s="8">
        <v>1.18</v>
      </c>
      <c r="O15" s="2" t="s">
        <v>13</v>
      </c>
      <c r="P15" s="2">
        <v>0.953</v>
      </c>
      <c r="Q15" s="2">
        <f>CONVERT(P15,"um","mm")</f>
        <v>0.000953</v>
      </c>
      <c r="R15" s="2">
        <f t="shared" si="0"/>
        <v>10.035236165414233</v>
      </c>
      <c r="T15" s="2">
        <v>75</v>
      </c>
      <c r="U15" s="2">
        <v>213.8</v>
      </c>
      <c r="V15" s="2">
        <f>CONVERT(U15,"um","mm")</f>
        <v>0.2138</v>
      </c>
      <c r="W15" s="2">
        <f t="shared" si="2"/>
        <v>2.225666241828959</v>
      </c>
    </row>
    <row r="16" spans="1:23" ht="8.25">
      <c r="A16" s="11">
        <v>3.9</v>
      </c>
      <c r="B16" s="12">
        <v>800</v>
      </c>
      <c r="C16" s="7">
        <v>2.67</v>
      </c>
      <c r="D16" s="7">
        <v>97.3</v>
      </c>
      <c r="E16" s="7">
        <v>1.46</v>
      </c>
      <c r="F16" s="7"/>
      <c r="G16" s="7">
        <f>CONVERT(A16,"um","mm")</f>
        <v>0.0039</v>
      </c>
      <c r="H16" s="7">
        <f t="shared" si="1"/>
        <v>8.002310160687202</v>
      </c>
      <c r="I16" s="7">
        <v>97.3</v>
      </c>
      <c r="J16" s="7">
        <v>8</v>
      </c>
      <c r="K16" s="8">
        <v>1.46</v>
      </c>
      <c r="O16" s="2" t="s">
        <v>14</v>
      </c>
      <c r="P16" s="2">
        <v>203.5</v>
      </c>
      <c r="Q16" s="2">
        <f>CONVERT(P16,"um","mm")</f>
        <v>0.2035</v>
      </c>
      <c r="R16" s="2">
        <f t="shared" si="0"/>
        <v>2.29689930039584</v>
      </c>
      <c r="T16" s="2">
        <v>84</v>
      </c>
      <c r="U16" s="2">
        <v>233.6</v>
      </c>
      <c r="V16" s="2">
        <f>CONVERT(U16,"um","mm")</f>
        <v>0.2336</v>
      </c>
      <c r="W16" s="2">
        <f t="shared" si="2"/>
        <v>2.097887820669432</v>
      </c>
    </row>
    <row r="17" spans="1:23" ht="8.25">
      <c r="A17" s="11">
        <v>7.8</v>
      </c>
      <c r="B17" s="12">
        <v>700</v>
      </c>
      <c r="C17" s="7">
        <v>4.13</v>
      </c>
      <c r="D17" s="7">
        <v>95.9</v>
      </c>
      <c r="E17" s="7">
        <v>1.29</v>
      </c>
      <c r="F17" s="7"/>
      <c r="G17" s="7">
        <f>CONVERT(A17,"um","mm")</f>
        <v>0.0078</v>
      </c>
      <c r="H17" s="7">
        <f t="shared" si="1"/>
        <v>7.002310160687201</v>
      </c>
      <c r="I17" s="7">
        <v>95.9</v>
      </c>
      <c r="J17" s="7">
        <v>7</v>
      </c>
      <c r="K17" s="8">
        <v>1.29</v>
      </c>
      <c r="O17" s="2" t="s">
        <v>15</v>
      </c>
      <c r="P17" s="2">
        <v>73.29</v>
      </c>
      <c r="T17" s="2">
        <v>90</v>
      </c>
      <c r="U17" s="2">
        <v>252</v>
      </c>
      <c r="V17" s="2">
        <f>CONVERT(U17,"um","mm")</f>
        <v>0.252</v>
      </c>
      <c r="W17" s="2">
        <f t="shared" si="2"/>
        <v>1.9885043611621704</v>
      </c>
    </row>
    <row r="18" spans="1:23" ht="8.25">
      <c r="A18" s="11">
        <v>15.6</v>
      </c>
      <c r="B18" s="12">
        <v>600</v>
      </c>
      <c r="C18" s="7">
        <v>5.42</v>
      </c>
      <c r="D18" s="7">
        <v>94.6</v>
      </c>
      <c r="E18" s="7">
        <v>1.56</v>
      </c>
      <c r="F18" s="7"/>
      <c r="G18" s="7">
        <f>CONVERT(A18,"um","mm")</f>
        <v>0.0156</v>
      </c>
      <c r="H18" s="7">
        <f t="shared" si="1"/>
        <v>6.002310160687201</v>
      </c>
      <c r="I18" s="7">
        <v>94.6</v>
      </c>
      <c r="J18" s="7">
        <v>6</v>
      </c>
      <c r="K18" s="8">
        <v>1.56</v>
      </c>
      <c r="O18" s="2" t="s">
        <v>16</v>
      </c>
      <c r="P18" s="2">
        <v>5371</v>
      </c>
      <c r="T18" s="2">
        <v>95</v>
      </c>
      <c r="U18" s="2">
        <v>274.7</v>
      </c>
      <c r="V18" s="2">
        <f>CONVERT(U18,"um","mm")</f>
        <v>0.2747</v>
      </c>
      <c r="W18" s="2">
        <f t="shared" si="2"/>
        <v>1.8640711844735933</v>
      </c>
    </row>
    <row r="19" spans="1:16" ht="8.25">
      <c r="A19" s="11">
        <v>31.2</v>
      </c>
      <c r="B19" s="12">
        <v>500</v>
      </c>
      <c r="C19" s="7">
        <v>6.98</v>
      </c>
      <c r="D19" s="7">
        <v>93</v>
      </c>
      <c r="E19" s="7">
        <v>0.61</v>
      </c>
      <c r="F19" s="7"/>
      <c r="G19" s="7">
        <f>CONVERT(A19,"um","mm")</f>
        <v>0.0312</v>
      </c>
      <c r="H19" s="7">
        <f t="shared" si="1"/>
        <v>5.002310160687201</v>
      </c>
      <c r="I19" s="7">
        <v>93</v>
      </c>
      <c r="J19" s="7">
        <v>5</v>
      </c>
      <c r="K19" s="8">
        <f>SUM(E19+E20+E21+E22)</f>
        <v>3.68</v>
      </c>
      <c r="O19" s="2" t="s">
        <v>17</v>
      </c>
      <c r="P19" s="2">
        <v>45.03</v>
      </c>
    </row>
    <row r="20" spans="1:31" ht="8.25">
      <c r="A20" s="11">
        <v>37.2</v>
      </c>
      <c r="B20" s="12">
        <v>400</v>
      </c>
      <c r="C20" s="7">
        <v>7.59</v>
      </c>
      <c r="D20" s="7">
        <v>92.4</v>
      </c>
      <c r="E20" s="7">
        <v>0.76</v>
      </c>
      <c r="F20" s="7"/>
      <c r="G20" s="7">
        <f>CONVERT(A20,"um","mm")</f>
        <v>0.0372</v>
      </c>
      <c r="H20" s="7">
        <f t="shared" si="1"/>
        <v>4.748553568441418</v>
      </c>
      <c r="I20" s="7">
        <v>92.4</v>
      </c>
      <c r="J20" s="7">
        <v>4</v>
      </c>
      <c r="K20" s="8">
        <f>SUM(E23+E24+E25+E26)</f>
        <v>17.259999999999998</v>
      </c>
      <c r="O20" s="2" t="s">
        <v>31</v>
      </c>
      <c r="P20" s="2">
        <v>-0.347</v>
      </c>
      <c r="U20" s="2">
        <v>5</v>
      </c>
      <c r="V20" s="2">
        <v>10</v>
      </c>
      <c r="W20" s="2">
        <v>16</v>
      </c>
      <c r="X20" s="2">
        <v>25</v>
      </c>
      <c r="Y20" s="2">
        <v>50</v>
      </c>
      <c r="Z20" s="2">
        <v>75</v>
      </c>
      <c r="AA20" s="2">
        <v>84</v>
      </c>
      <c r="AB20" s="2">
        <v>90</v>
      </c>
      <c r="AC20" s="2">
        <v>95</v>
      </c>
      <c r="AD20" s="2" t="s">
        <v>45</v>
      </c>
      <c r="AE20" s="2" t="s">
        <v>46</v>
      </c>
    </row>
    <row r="21" spans="1:30" ht="8.25">
      <c r="A21" s="11">
        <v>44.2</v>
      </c>
      <c r="B21" s="12">
        <v>325</v>
      </c>
      <c r="C21" s="7">
        <v>8.35</v>
      </c>
      <c r="D21" s="7">
        <v>91.6</v>
      </c>
      <c r="E21" s="7">
        <v>0.96</v>
      </c>
      <c r="F21" s="7"/>
      <c r="G21" s="7">
        <f>CONVERT(A21,"um","mm")</f>
        <v>0.0442</v>
      </c>
      <c r="H21" s="7">
        <f t="shared" si="1"/>
        <v>4.499809820158018</v>
      </c>
      <c r="I21" s="7">
        <v>91.6</v>
      </c>
      <c r="J21" s="7">
        <v>3</v>
      </c>
      <c r="K21" s="8">
        <f>SUM(E27+E28+E29+E30)</f>
        <v>61.4</v>
      </c>
      <c r="O21" s="2" t="s">
        <v>32</v>
      </c>
      <c r="P21" s="2">
        <v>-0.294</v>
      </c>
      <c r="U21" s="2">
        <v>0.012369999999999999</v>
      </c>
      <c r="V21" s="2">
        <v>0.05795</v>
      </c>
      <c r="W21" s="2">
        <v>0.08713</v>
      </c>
      <c r="X21" s="2">
        <v>0.1166</v>
      </c>
      <c r="Y21" s="2">
        <v>0.1707</v>
      </c>
      <c r="Z21" s="2">
        <v>0.2138</v>
      </c>
      <c r="AA21" s="2">
        <v>0.2336</v>
      </c>
      <c r="AB21" s="2">
        <v>0.252</v>
      </c>
      <c r="AC21" s="2">
        <v>0.2747</v>
      </c>
      <c r="AD21" s="2">
        <f>((W21+AA21)/2)</f>
        <v>0.160365</v>
      </c>
    </row>
    <row r="22" spans="1:31" ht="8.25">
      <c r="A22" s="11">
        <v>52.6</v>
      </c>
      <c r="B22" s="12">
        <v>270</v>
      </c>
      <c r="C22" s="7">
        <v>9.32</v>
      </c>
      <c r="D22" s="7">
        <v>90.7</v>
      </c>
      <c r="E22" s="7">
        <v>1.35</v>
      </c>
      <c r="F22" s="7"/>
      <c r="G22" s="7">
        <f>CONVERT(A22,"um","mm")</f>
        <v>0.0526</v>
      </c>
      <c r="H22" s="7">
        <f t="shared" si="1"/>
        <v>4.2487933902571475</v>
      </c>
      <c r="I22" s="7">
        <v>90.7</v>
      </c>
      <c r="J22" s="7">
        <v>2</v>
      </c>
      <c r="K22" s="8">
        <f>SUM(E31+E32+E33+E34)</f>
        <v>10.662</v>
      </c>
      <c r="U22" s="2">
        <v>6.337010689460442</v>
      </c>
      <c r="V22" s="2">
        <v>4.109047528542978</v>
      </c>
      <c r="W22" s="2">
        <v>3.5206866466189037</v>
      </c>
      <c r="X22" s="2">
        <v>3.100360306348953</v>
      </c>
      <c r="Y22" s="2">
        <v>2.5504650365217114</v>
      </c>
      <c r="Z22" s="2">
        <v>2.225666241828959</v>
      </c>
      <c r="AA22" s="2">
        <v>2.097887820669432</v>
      </c>
      <c r="AB22" s="2">
        <v>1.9885043611621704</v>
      </c>
      <c r="AC22" s="2">
        <v>1.8640711844735933</v>
      </c>
      <c r="AD22" s="2">
        <f>((W22+AA22)/2)</f>
        <v>2.809287233644168</v>
      </c>
      <c r="AE22" s="2">
        <f>((X22-AB22)/2)</f>
        <v>0.5559279725933913</v>
      </c>
    </row>
    <row r="23" spans="1:11" ht="8.25">
      <c r="A23" s="11">
        <v>62.5</v>
      </c>
      <c r="B23" s="12">
        <v>230</v>
      </c>
      <c r="C23" s="7">
        <v>10.7</v>
      </c>
      <c r="D23" s="7">
        <v>89.3</v>
      </c>
      <c r="E23" s="7">
        <v>2.12</v>
      </c>
      <c r="F23" s="7"/>
      <c r="G23" s="7">
        <f>CONVERT(A23,"um","mm")</f>
        <v>0.0625</v>
      </c>
      <c r="H23" s="7">
        <f t="shared" si="1"/>
        <v>4</v>
      </c>
      <c r="I23" s="7">
        <v>89.3</v>
      </c>
      <c r="J23" s="7">
        <v>1</v>
      </c>
      <c r="K23" s="8">
        <f>SUM(E35+E36+E37+E38)</f>
        <v>0</v>
      </c>
    </row>
    <row r="24" spans="1:17" ht="8.25">
      <c r="A24" s="11">
        <v>74</v>
      </c>
      <c r="B24" s="12">
        <v>200</v>
      </c>
      <c r="C24" s="7">
        <v>12.8</v>
      </c>
      <c r="D24" s="7">
        <v>87.2</v>
      </c>
      <c r="E24" s="7">
        <v>3.46</v>
      </c>
      <c r="F24" s="7"/>
      <c r="G24" s="7">
        <f>CONVERT(A24,"um","mm")</f>
        <v>0.074</v>
      </c>
      <c r="H24" s="7">
        <f t="shared" si="1"/>
        <v>3.7563309190331378</v>
      </c>
      <c r="I24" s="7">
        <v>87.2</v>
      </c>
      <c r="J24" s="7">
        <v>0</v>
      </c>
      <c r="K24" s="8">
        <f>SUM(E39+E40+E41+E42)</f>
        <v>0</v>
      </c>
      <c r="O24" s="2" t="s">
        <v>42</v>
      </c>
      <c r="P24" s="2" t="s">
        <v>43</v>
      </c>
      <c r="Q24" s="2" t="s">
        <v>44</v>
      </c>
    </row>
    <row r="25" spans="1:17" ht="8.25">
      <c r="A25" s="11">
        <v>88</v>
      </c>
      <c r="B25" s="12">
        <v>170</v>
      </c>
      <c r="C25" s="7">
        <v>16.2</v>
      </c>
      <c r="D25" s="7">
        <v>83.8</v>
      </c>
      <c r="E25" s="7">
        <v>5.02</v>
      </c>
      <c r="F25" s="7"/>
      <c r="G25" s="7">
        <f>CONVERT(A25,"um","mm")</f>
        <v>0.088</v>
      </c>
      <c r="H25" s="7">
        <f t="shared" si="1"/>
        <v>3.50635266602479</v>
      </c>
      <c r="I25" s="7">
        <v>83.8</v>
      </c>
      <c r="J25" s="7">
        <v>-1</v>
      </c>
      <c r="K25" s="8">
        <f>SUM(E43+E44)</f>
        <v>0</v>
      </c>
      <c r="O25" s="2">
        <f>SUM(K25+K24+K23+K22+K21+K20)</f>
        <v>89.322</v>
      </c>
      <c r="P25" s="2">
        <f>SUM(K19+K18+K17+K16)</f>
        <v>7.99</v>
      </c>
      <c r="Q25" s="2">
        <f>SUM(K15+K14+K13+K12+K11+K10)</f>
        <v>2.6639999999999997</v>
      </c>
    </row>
    <row r="26" spans="1:11" ht="8.25">
      <c r="A26" s="11">
        <v>105</v>
      </c>
      <c r="B26" s="12">
        <v>140</v>
      </c>
      <c r="C26" s="7">
        <v>21.3</v>
      </c>
      <c r="D26" s="7">
        <v>78.7</v>
      </c>
      <c r="E26" s="7">
        <v>6.66</v>
      </c>
      <c r="F26" s="7"/>
      <c r="G26" s="7">
        <f>CONVERT(A26,"um","mm")</f>
        <v>0.105</v>
      </c>
      <c r="H26" s="7">
        <f t="shared" si="1"/>
        <v>3.2515387669959646</v>
      </c>
      <c r="I26" s="7">
        <v>78.7</v>
      </c>
      <c r="J26" s="7"/>
      <c r="K26" s="8"/>
    </row>
    <row r="27" spans="1:11" ht="8.25">
      <c r="A27" s="11">
        <v>125</v>
      </c>
      <c r="B27" s="12">
        <v>120</v>
      </c>
      <c r="C27" s="7">
        <v>27.9</v>
      </c>
      <c r="D27" s="7">
        <v>72.1</v>
      </c>
      <c r="E27" s="7">
        <v>10.2</v>
      </c>
      <c r="F27" s="7"/>
      <c r="G27" s="7">
        <f>CONVERT(A27,"um","mm")</f>
        <v>0.125</v>
      </c>
      <c r="H27" s="7">
        <f t="shared" si="1"/>
        <v>3</v>
      </c>
      <c r="I27" s="7">
        <v>72.1</v>
      </c>
      <c r="J27" s="7"/>
      <c r="K27" s="8"/>
    </row>
    <row r="28" spans="1:11" ht="8.25">
      <c r="A28" s="11">
        <v>149</v>
      </c>
      <c r="B28" s="12">
        <v>100</v>
      </c>
      <c r="C28" s="7">
        <v>38.1</v>
      </c>
      <c r="D28" s="7">
        <v>61.9</v>
      </c>
      <c r="E28" s="7">
        <v>15.6</v>
      </c>
      <c r="F28" s="7"/>
      <c r="G28" s="7">
        <f>CONVERT(A28,"um","mm")</f>
        <v>0.149</v>
      </c>
      <c r="H28" s="7">
        <f t="shared" si="1"/>
        <v>2.746615764199926</v>
      </c>
      <c r="I28" s="7">
        <v>61.9</v>
      </c>
      <c r="J28" s="7"/>
      <c r="K28" s="8"/>
    </row>
    <row r="29" spans="1:11" ht="8.25">
      <c r="A29" s="11">
        <v>177</v>
      </c>
      <c r="B29" s="12">
        <v>80</v>
      </c>
      <c r="C29" s="7">
        <v>53.7</v>
      </c>
      <c r="D29" s="7">
        <v>46.3</v>
      </c>
      <c r="E29" s="7">
        <v>19.2</v>
      </c>
      <c r="F29" s="7"/>
      <c r="G29" s="7">
        <f>CONVERT(A29,"um","mm")</f>
        <v>0.177</v>
      </c>
      <c r="H29" s="7">
        <f t="shared" si="1"/>
        <v>2.49817873457909</v>
      </c>
      <c r="I29" s="7">
        <v>46.3</v>
      </c>
      <c r="J29" s="7"/>
      <c r="K29" s="8"/>
    </row>
    <row r="30" spans="1:11" ht="8.25">
      <c r="A30" s="11">
        <v>210</v>
      </c>
      <c r="B30" s="12">
        <v>70</v>
      </c>
      <c r="C30" s="7">
        <v>72.9</v>
      </c>
      <c r="D30" s="7">
        <v>27.1</v>
      </c>
      <c r="E30" s="7">
        <v>16.4</v>
      </c>
      <c r="F30" s="7"/>
      <c r="G30" s="7">
        <f>CONVERT(A30,"um","mm")</f>
        <v>0.21</v>
      </c>
      <c r="H30" s="7">
        <f t="shared" si="1"/>
        <v>2.2515387669959646</v>
      </c>
      <c r="I30" s="7">
        <v>27.1</v>
      </c>
      <c r="J30" s="7"/>
      <c r="K30" s="8"/>
    </row>
    <row r="31" spans="1:11" ht="8.25">
      <c r="A31" s="11">
        <v>250</v>
      </c>
      <c r="B31" s="12">
        <v>60</v>
      </c>
      <c r="C31" s="7">
        <v>89.3</v>
      </c>
      <c r="D31" s="7">
        <v>10.7</v>
      </c>
      <c r="E31" s="7">
        <v>8.47</v>
      </c>
      <c r="F31" s="7"/>
      <c r="G31" s="7">
        <f>CONVERT(A31,"um","mm")</f>
        <v>0.25</v>
      </c>
      <c r="H31" s="7">
        <f t="shared" si="1"/>
        <v>2</v>
      </c>
      <c r="I31" s="7">
        <v>10.7</v>
      </c>
      <c r="J31" s="7"/>
      <c r="K31" s="8"/>
    </row>
    <row r="32" spans="1:11" ht="8.25">
      <c r="A32" s="11">
        <v>297</v>
      </c>
      <c r="B32" s="12">
        <v>50</v>
      </c>
      <c r="C32" s="7">
        <v>97.8</v>
      </c>
      <c r="D32" s="7">
        <v>2.19</v>
      </c>
      <c r="E32" s="7">
        <v>2.11</v>
      </c>
      <c r="F32" s="7"/>
      <c r="G32" s="7">
        <f>CONVERT(A32,"um","mm")</f>
        <v>0.297</v>
      </c>
      <c r="H32" s="7">
        <f t="shared" si="1"/>
        <v>1.7514651638613215</v>
      </c>
      <c r="I32" s="7">
        <v>2.19</v>
      </c>
      <c r="J32" s="7"/>
      <c r="K32" s="8"/>
    </row>
    <row r="33" spans="1:11" ht="8.25">
      <c r="A33" s="11">
        <v>354</v>
      </c>
      <c r="B33" s="12">
        <v>45</v>
      </c>
      <c r="C33" s="7">
        <v>99.9</v>
      </c>
      <c r="D33" s="7">
        <v>0.082</v>
      </c>
      <c r="E33" s="7">
        <v>0.082</v>
      </c>
      <c r="F33" s="7"/>
      <c r="G33" s="7">
        <f>CONVERT(A33,"um","mm")</f>
        <v>0.354</v>
      </c>
      <c r="H33" s="7">
        <f t="shared" si="1"/>
        <v>1.4981787345790896</v>
      </c>
      <c r="I33" s="7">
        <v>0.082</v>
      </c>
      <c r="J33" s="7"/>
      <c r="K33" s="8"/>
    </row>
    <row r="34" spans="1:11" ht="8.25">
      <c r="A34" s="11">
        <v>420</v>
      </c>
      <c r="B34" s="12">
        <v>40</v>
      </c>
      <c r="C34" s="7">
        <v>100</v>
      </c>
      <c r="D34" s="7">
        <v>0</v>
      </c>
      <c r="E34" s="7">
        <v>0</v>
      </c>
      <c r="F34" s="7"/>
      <c r="G34" s="7">
        <f>CONVERT(A34,"um","mm")</f>
        <v>0.42</v>
      </c>
      <c r="H34" s="7">
        <f t="shared" si="1"/>
        <v>1.2515387669959643</v>
      </c>
      <c r="I34" s="7">
        <v>0</v>
      </c>
      <c r="J34" s="7"/>
      <c r="K34" s="8"/>
    </row>
    <row r="35" spans="1:11" ht="8.25">
      <c r="A35" s="11">
        <v>500</v>
      </c>
      <c r="B35" s="12">
        <v>35</v>
      </c>
      <c r="C35" s="7">
        <v>100</v>
      </c>
      <c r="D35" s="7">
        <v>0</v>
      </c>
      <c r="E35" s="7">
        <v>0</v>
      </c>
      <c r="F35" s="7"/>
      <c r="G35" s="7">
        <f>CONVERT(A35,"um","mm")</f>
        <v>0.5</v>
      </c>
      <c r="H35" s="7">
        <f t="shared" si="1"/>
        <v>1</v>
      </c>
      <c r="I35" s="7">
        <v>0</v>
      </c>
      <c r="J35" s="7"/>
      <c r="K35" s="8"/>
    </row>
    <row r="36" spans="1:11" ht="8.25">
      <c r="A36" s="11">
        <v>590</v>
      </c>
      <c r="B36" s="12">
        <v>30</v>
      </c>
      <c r="C36" s="7">
        <v>100</v>
      </c>
      <c r="D36" s="7">
        <v>0</v>
      </c>
      <c r="E36" s="7">
        <v>0</v>
      </c>
      <c r="F36" s="7"/>
      <c r="G36" s="7">
        <f>CONVERT(A36,"um","mm")</f>
        <v>0.59</v>
      </c>
      <c r="H36" s="7">
        <f t="shared" si="1"/>
        <v>0.7612131404128836</v>
      </c>
      <c r="I36" s="7">
        <v>0</v>
      </c>
      <c r="J36" s="7"/>
      <c r="K36" s="8"/>
    </row>
    <row r="37" spans="1:11" ht="8.25">
      <c r="A37" s="11">
        <v>710</v>
      </c>
      <c r="B37" s="12">
        <v>25</v>
      </c>
      <c r="C37" s="7">
        <v>100</v>
      </c>
      <c r="D37" s="7">
        <v>0</v>
      </c>
      <c r="E37" s="7">
        <v>0</v>
      </c>
      <c r="F37" s="7"/>
      <c r="G37" s="7">
        <f>CONVERT(A37,"um","mm")</f>
        <v>0.71</v>
      </c>
      <c r="H37" s="7">
        <f t="shared" si="1"/>
        <v>0.49410907027004275</v>
      </c>
      <c r="I37" s="7">
        <v>0</v>
      </c>
      <c r="J37" s="7"/>
      <c r="K37" s="8"/>
    </row>
    <row r="38" spans="1:11" ht="8.25">
      <c r="A38" s="11">
        <v>840</v>
      </c>
      <c r="B38" s="12">
        <v>20</v>
      </c>
      <c r="C38" s="7">
        <v>100</v>
      </c>
      <c r="D38" s="7">
        <v>0</v>
      </c>
      <c r="E38" s="7">
        <v>0</v>
      </c>
      <c r="F38" s="7"/>
      <c r="G38" s="7">
        <f>CONVERT(A38,"um","mm")</f>
        <v>0.84</v>
      </c>
      <c r="H38" s="7">
        <f t="shared" si="1"/>
        <v>0.2515387669959645</v>
      </c>
      <c r="I38" s="7">
        <v>0</v>
      </c>
      <c r="J38" s="7"/>
      <c r="K38" s="8"/>
    </row>
    <row r="39" spans="1:11" ht="8.25">
      <c r="A39" s="11">
        <v>1000</v>
      </c>
      <c r="B39" s="12">
        <v>18</v>
      </c>
      <c r="C39" s="7">
        <v>100</v>
      </c>
      <c r="D39" s="7">
        <v>0</v>
      </c>
      <c r="E39" s="7">
        <v>0</v>
      </c>
      <c r="F39" s="7"/>
      <c r="G39" s="7">
        <f>CONVERT(A39,"um","mm")</f>
        <v>1</v>
      </c>
      <c r="H39" s="7">
        <f t="shared" si="1"/>
        <v>0</v>
      </c>
      <c r="I39" s="7">
        <v>0</v>
      </c>
      <c r="J39" s="7"/>
      <c r="K39" s="8"/>
    </row>
    <row r="40" spans="1:11" ht="8.25">
      <c r="A40" s="11">
        <v>1190</v>
      </c>
      <c r="B40" s="12">
        <v>16</v>
      </c>
      <c r="C40" s="7">
        <v>100</v>
      </c>
      <c r="D40" s="7">
        <v>0</v>
      </c>
      <c r="E40" s="7">
        <v>0</v>
      </c>
      <c r="F40" s="7"/>
      <c r="G40" s="7">
        <f>CONVERT(A40,"um","mm")</f>
        <v>1.19</v>
      </c>
      <c r="H40" s="7">
        <f t="shared" si="1"/>
        <v>-0.2509615735332188</v>
      </c>
      <c r="I40" s="7">
        <v>0</v>
      </c>
      <c r="J40" s="7"/>
      <c r="K40" s="8"/>
    </row>
    <row r="41" spans="1:11" ht="8.25">
      <c r="A41" s="11">
        <v>1410</v>
      </c>
      <c r="B41" s="12">
        <v>14</v>
      </c>
      <c r="C41" s="7">
        <v>100</v>
      </c>
      <c r="D41" s="7">
        <v>0</v>
      </c>
      <c r="E41" s="7">
        <v>0</v>
      </c>
      <c r="F41" s="7"/>
      <c r="G41" s="7">
        <f>CONVERT(A41,"um","mm")</f>
        <v>1.41</v>
      </c>
      <c r="H41" s="7">
        <f t="shared" si="1"/>
        <v>-0.4956951626240688</v>
      </c>
      <c r="I41" s="7">
        <v>0</v>
      </c>
      <c r="J41" s="7"/>
      <c r="K41" s="8"/>
    </row>
    <row r="42" spans="1:11" ht="8.25">
      <c r="A42" s="11">
        <v>1680</v>
      </c>
      <c r="B42" s="12">
        <v>12</v>
      </c>
      <c r="C42" s="7">
        <v>100</v>
      </c>
      <c r="D42" s="7">
        <v>0</v>
      </c>
      <c r="E42" s="7">
        <v>0</v>
      </c>
      <c r="F42" s="7"/>
      <c r="G42" s="7">
        <f>CONVERT(A42,"um","mm")</f>
        <v>1.68</v>
      </c>
      <c r="H42" s="7">
        <f t="shared" si="1"/>
        <v>-0.7484612330040356</v>
      </c>
      <c r="I42" s="7">
        <v>0</v>
      </c>
      <c r="J42" s="7"/>
      <c r="K42" s="8"/>
    </row>
    <row r="43" spans="1:11" ht="8.25">
      <c r="A43" s="11">
        <v>2000</v>
      </c>
      <c r="B43" s="12">
        <v>10</v>
      </c>
      <c r="C43" s="7">
        <v>100</v>
      </c>
      <c r="D43" s="7">
        <v>0</v>
      </c>
      <c r="E43" s="7">
        <v>0</v>
      </c>
      <c r="F43" s="7"/>
      <c r="G43" s="7">
        <f>CONVERT(A43,"um","mm")</f>
        <v>2</v>
      </c>
      <c r="H43" s="7">
        <f t="shared" si="1"/>
        <v>-1</v>
      </c>
      <c r="I43" s="7">
        <v>0</v>
      </c>
      <c r="J43" s="7"/>
      <c r="K43" s="8"/>
    </row>
    <row r="44" spans="1:11" ht="9" thickBot="1">
      <c r="A44" s="13"/>
      <c r="B44" s="14"/>
      <c r="C44" s="9">
        <v>100</v>
      </c>
      <c r="D44" s="9">
        <v>0</v>
      </c>
      <c r="E44" s="9"/>
      <c r="F44" s="9"/>
      <c r="G44" s="9">
        <f>CONVERT(A44,"um","mm")</f>
        <v>0</v>
      </c>
      <c r="H44" s="9" t="e">
        <f t="shared" si="1"/>
        <v>#NUM!</v>
      </c>
      <c r="I44" s="9"/>
      <c r="J44" s="9"/>
      <c r="K44" s="10"/>
    </row>
    <row r="45" ht="9" thickTop="1"/>
  </sheetData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J1">
      <selection activeCell="O25" sqref="O25:Q25"/>
    </sheetView>
  </sheetViews>
  <sheetFormatPr defaultColWidth="9.140625" defaultRowHeight="12.75"/>
  <cols>
    <col min="1" max="1" width="8.00390625" style="2" bestFit="1" customWidth="1"/>
    <col min="2" max="2" width="15.00390625" style="2" bestFit="1" customWidth="1"/>
    <col min="3" max="4" width="9.28125" style="2" bestFit="1" customWidth="1"/>
    <col min="5" max="5" width="10.57421875" style="2" bestFit="1" customWidth="1"/>
    <col min="6" max="6" width="0.85546875" style="2" customWidth="1"/>
    <col min="7" max="8" width="5.00390625" style="2" bestFit="1" customWidth="1"/>
    <col min="9" max="10" width="4.57421875" style="2" bestFit="1" customWidth="1"/>
    <col min="11" max="11" width="6.28125" style="2" bestFit="1" customWidth="1"/>
    <col min="12" max="14" width="0.85546875" style="2" customWidth="1"/>
    <col min="15" max="15" width="11.57421875" style="2" bestFit="1" customWidth="1"/>
    <col min="16" max="16" width="6.28125" style="2" bestFit="1" customWidth="1"/>
    <col min="17" max="17" width="5.00390625" style="2" bestFit="1" customWidth="1"/>
    <col min="18" max="18" width="4.8515625" style="2" bestFit="1" customWidth="1"/>
    <col min="19" max="19" width="0.85546875" style="2" customWidth="1"/>
    <col min="20" max="20" width="4.8515625" style="2" bestFit="1" customWidth="1"/>
    <col min="21" max="21" width="5.57421875" style="2" bestFit="1" customWidth="1"/>
    <col min="22" max="22" width="5.00390625" style="2" bestFit="1" customWidth="1"/>
    <col min="23" max="23" width="4.8515625" style="2" bestFit="1" customWidth="1"/>
    <col min="24" max="25" width="4.7109375" style="2" bestFit="1" customWidth="1"/>
    <col min="26" max="26" width="4.57421875" style="2" bestFit="1" customWidth="1"/>
    <col min="27" max="28" width="4.8515625" style="2" bestFit="1" customWidth="1"/>
    <col min="29" max="29" width="4.7109375" style="2" bestFit="1" customWidth="1"/>
    <col min="30" max="30" width="7.00390625" style="2" bestFit="1" customWidth="1"/>
    <col min="31" max="31" width="11.140625" style="2" bestFit="1" customWidth="1"/>
    <col min="32" max="16384" width="9.140625" style="2" customWidth="1"/>
  </cols>
  <sheetData>
    <row r="1" spans="1:2" ht="8.25">
      <c r="A1" s="2" t="s">
        <v>0</v>
      </c>
      <c r="B1" s="2">
        <v>37267.45347222222</v>
      </c>
    </row>
    <row r="2" spans="1:5" ht="8.25">
      <c r="A2" s="2" t="s">
        <v>1</v>
      </c>
      <c r="B2" s="2" t="s">
        <v>47</v>
      </c>
      <c r="C2" s="2" t="s">
        <v>36</v>
      </c>
      <c r="D2" s="2" t="s">
        <v>37</v>
      </c>
      <c r="E2" s="2" t="s">
        <v>38</v>
      </c>
    </row>
    <row r="3" spans="1:6" ht="8.25">
      <c r="A3" s="2" t="s">
        <v>3</v>
      </c>
      <c r="B3" s="2" t="s">
        <v>48</v>
      </c>
      <c r="C3" s="2">
        <f>AVERAGE(E3:F3)</f>
        <v>0.9583333333333333</v>
      </c>
      <c r="D3" s="2">
        <f>CONVERT(C3,"ft","m")</f>
        <v>0.2921</v>
      </c>
      <c r="E3" s="2">
        <f>CONVERT(VALUE(LEFT(B4,3)),"in","ft")</f>
        <v>0.8333333333333334</v>
      </c>
      <c r="F3" s="2">
        <f>CONVERT(VALUE(RIGHT(B4,3)),"in","ft")</f>
        <v>1.0833333333333333</v>
      </c>
    </row>
    <row r="4" spans="1:2" ht="8.25">
      <c r="A4" s="2" t="s">
        <v>5</v>
      </c>
      <c r="B4" s="2" t="s">
        <v>49</v>
      </c>
    </row>
    <row r="5" ht="8.25">
      <c r="A5" s="2" t="s">
        <v>7</v>
      </c>
    </row>
    <row r="6" ht="9" thickBot="1"/>
    <row r="7" spans="1:21" ht="9" thickTop="1">
      <c r="A7" s="3" t="s">
        <v>19</v>
      </c>
      <c r="B7" s="4" t="s">
        <v>26</v>
      </c>
      <c r="C7" s="4" t="s">
        <v>21</v>
      </c>
      <c r="D7" s="4" t="s">
        <v>22</v>
      </c>
      <c r="E7" s="4"/>
      <c r="F7" s="4"/>
      <c r="G7" s="4"/>
      <c r="H7" s="4"/>
      <c r="I7" s="4"/>
      <c r="J7" s="4"/>
      <c r="K7" s="5"/>
      <c r="T7" s="2" t="s">
        <v>24</v>
      </c>
      <c r="U7" s="2" t="s">
        <v>33</v>
      </c>
    </row>
    <row r="8" spans="1:23" ht="8.25">
      <c r="A8" s="6"/>
      <c r="B8" s="7" t="s">
        <v>24</v>
      </c>
      <c r="C8" s="7" t="s">
        <v>24</v>
      </c>
      <c r="D8" s="7" t="s">
        <v>24</v>
      </c>
      <c r="E8" s="7"/>
      <c r="F8" s="7"/>
      <c r="G8" s="7"/>
      <c r="H8" s="7"/>
      <c r="I8" s="7"/>
      <c r="J8" s="7"/>
      <c r="K8" s="8"/>
      <c r="Q8" s="2" t="s">
        <v>27</v>
      </c>
      <c r="R8" s="2" t="s">
        <v>28</v>
      </c>
      <c r="T8" s="2" t="s">
        <v>25</v>
      </c>
      <c r="U8" s="2" t="s">
        <v>34</v>
      </c>
      <c r="V8" s="2" t="s">
        <v>27</v>
      </c>
      <c r="W8" s="2" t="s">
        <v>28</v>
      </c>
    </row>
    <row r="9" spans="1:21" ht="8.25">
      <c r="A9" s="6"/>
      <c r="B9" s="7" t="s">
        <v>25</v>
      </c>
      <c r="C9" s="7" t="s">
        <v>25</v>
      </c>
      <c r="D9" s="7" t="s">
        <v>29</v>
      </c>
      <c r="E9" s="7"/>
      <c r="F9" s="7"/>
      <c r="G9" s="7" t="s">
        <v>27</v>
      </c>
      <c r="H9" s="7" t="s">
        <v>28</v>
      </c>
      <c r="I9" s="7" t="s">
        <v>39</v>
      </c>
      <c r="J9" s="7" t="s">
        <v>40</v>
      </c>
      <c r="K9" s="8" t="s">
        <v>41</v>
      </c>
      <c r="O9" s="2" t="s">
        <v>8</v>
      </c>
      <c r="P9" s="2">
        <v>0.375</v>
      </c>
      <c r="Q9" s="2">
        <f>CONVERT(P9,"um","mm")</f>
        <v>0.000375</v>
      </c>
      <c r="R9" s="2">
        <f>-LOG(Q9/1,2)</f>
        <v>11.380821783940931</v>
      </c>
      <c r="U9" s="2" t="s">
        <v>35</v>
      </c>
    </row>
    <row r="10" spans="1:23" ht="8.25">
      <c r="A10" s="11">
        <v>1400</v>
      </c>
      <c r="B10" s="12">
        <v>0</v>
      </c>
      <c r="C10" s="7">
        <v>100</v>
      </c>
      <c r="D10" s="7">
        <v>0</v>
      </c>
      <c r="E10" s="7"/>
      <c r="F10" s="7"/>
      <c r="G10" s="7">
        <f>CONVERT(A10,"um","mm")</f>
        <v>1.4</v>
      </c>
      <c r="H10" s="7">
        <f>-LOG(G10,2)</f>
        <v>-0.4854268271702417</v>
      </c>
      <c r="I10" s="7">
        <v>0</v>
      </c>
      <c r="J10" s="7"/>
      <c r="K10" s="8"/>
      <c r="O10" s="2" t="s">
        <v>9</v>
      </c>
      <c r="P10" s="2">
        <v>2000</v>
      </c>
      <c r="Q10" s="2">
        <f>CONVERT(P10,"um","mm")</f>
        <v>2</v>
      </c>
      <c r="R10" s="2">
        <f aca="true" t="shared" si="0" ref="R10:R16">-LOG(Q10/1,2)</f>
        <v>-1</v>
      </c>
      <c r="T10" s="2">
        <v>5</v>
      </c>
      <c r="U10" s="2">
        <v>10.37</v>
      </c>
      <c r="V10" s="2">
        <f>CONVERT(U10,"um","mm")</f>
        <v>0.010369999999999999</v>
      </c>
      <c r="W10" s="2">
        <f>-LOG(V10/1,2)</f>
        <v>6.5914402956235865</v>
      </c>
    </row>
    <row r="11" spans="1:23" ht="8.25">
      <c r="A11" s="11">
        <v>1300</v>
      </c>
      <c r="B11" s="12">
        <v>0</v>
      </c>
      <c r="C11" s="7">
        <v>100</v>
      </c>
      <c r="D11" s="7">
        <v>0</v>
      </c>
      <c r="E11" s="7"/>
      <c r="F11" s="7"/>
      <c r="G11" s="7">
        <f>CONVERT(A11,"um","mm")</f>
        <v>1.3</v>
      </c>
      <c r="H11" s="7">
        <f aca="true" t="shared" si="1" ref="H11:H44">-LOG(G11,2)</f>
        <v>-0.37851162325372983</v>
      </c>
      <c r="I11" s="7">
        <v>0</v>
      </c>
      <c r="J11" s="7">
        <v>13</v>
      </c>
      <c r="K11" s="8"/>
      <c r="O11" s="2" t="s">
        <v>10</v>
      </c>
      <c r="P11" s="2">
        <v>100</v>
      </c>
      <c r="Q11" s="2">
        <f>CONVERT(P11,"um","mm")</f>
        <v>0.1</v>
      </c>
      <c r="R11" s="2">
        <f t="shared" si="0"/>
        <v>3.321928094887362</v>
      </c>
      <c r="T11" s="2">
        <v>10</v>
      </c>
      <c r="U11" s="2">
        <v>51.2</v>
      </c>
      <c r="V11" s="2">
        <f>CONVERT(U11,"um","mm")</f>
        <v>0.0512</v>
      </c>
      <c r="W11" s="2">
        <f aca="true" t="shared" si="2" ref="W11:W18">-LOG(V11/1,2)</f>
        <v>4.28771237954945</v>
      </c>
    </row>
    <row r="12" spans="1:23" ht="8.25">
      <c r="A12" s="11">
        <v>1200</v>
      </c>
      <c r="B12" s="12">
        <v>0</v>
      </c>
      <c r="C12" s="7">
        <v>100</v>
      </c>
      <c r="D12" s="7">
        <v>0.059</v>
      </c>
      <c r="E12" s="7"/>
      <c r="F12" s="7"/>
      <c r="G12" s="7">
        <f>CONVERT(A12,"um","mm")</f>
        <v>1.2</v>
      </c>
      <c r="H12" s="7">
        <f t="shared" si="1"/>
        <v>-0.2630344058337938</v>
      </c>
      <c r="I12" s="7">
        <v>0.059</v>
      </c>
      <c r="J12" s="7">
        <v>12</v>
      </c>
      <c r="K12" s="8"/>
      <c r="O12" s="2" t="s">
        <v>11</v>
      </c>
      <c r="P12" s="2">
        <v>154.9</v>
      </c>
      <c r="Q12" s="2">
        <f>CONVERT(P12,"um","mm")</f>
        <v>0.1549</v>
      </c>
      <c r="R12" s="2">
        <f t="shared" si="0"/>
        <v>2.690590950759881</v>
      </c>
      <c r="T12" s="2">
        <v>16</v>
      </c>
      <c r="U12" s="2">
        <v>79.92</v>
      </c>
      <c r="V12" s="2">
        <f>CONVERT(U12,"um","mm")</f>
        <v>0.07992</v>
      </c>
      <c r="W12" s="2">
        <f t="shared" si="2"/>
        <v>3.6452996066443935</v>
      </c>
    </row>
    <row r="13" spans="1:23" ht="8.25">
      <c r="A13" s="11">
        <v>1100</v>
      </c>
      <c r="B13" s="12">
        <v>0.059</v>
      </c>
      <c r="C13" s="7">
        <v>99.9</v>
      </c>
      <c r="D13" s="7">
        <v>0.59</v>
      </c>
      <c r="E13" s="7"/>
      <c r="F13" s="7"/>
      <c r="G13" s="7">
        <f>CONVERT(A13,"um","mm")</f>
        <v>1.1</v>
      </c>
      <c r="H13" s="7">
        <f t="shared" si="1"/>
        <v>-0.13750352374993502</v>
      </c>
      <c r="I13" s="7">
        <v>0.59</v>
      </c>
      <c r="J13" s="7">
        <v>11</v>
      </c>
      <c r="K13" s="8"/>
      <c r="O13" s="2" t="s">
        <v>12</v>
      </c>
      <c r="P13" s="2">
        <v>161.7</v>
      </c>
      <c r="Q13" s="2">
        <f>CONVERT(P13,"um","mm")</f>
        <v>0.1617</v>
      </c>
      <c r="R13" s="2">
        <f t="shared" si="0"/>
        <v>2.628608416075788</v>
      </c>
      <c r="T13" s="2">
        <v>25</v>
      </c>
      <c r="U13" s="2">
        <v>107.5</v>
      </c>
      <c r="V13" s="2">
        <f>CONVERT(U13,"um","mm")</f>
        <v>0.1075</v>
      </c>
      <c r="W13" s="2">
        <f t="shared" si="2"/>
        <v>3.2175914350726273</v>
      </c>
    </row>
    <row r="14" spans="1:23" ht="8.25">
      <c r="A14" s="11">
        <v>1000</v>
      </c>
      <c r="B14" s="12">
        <v>0.65</v>
      </c>
      <c r="C14" s="7">
        <v>99.4</v>
      </c>
      <c r="D14" s="7">
        <v>0.95</v>
      </c>
      <c r="E14" s="7"/>
      <c r="F14" s="7"/>
      <c r="G14" s="7">
        <f>CONVERT(A14,"um","mm")</f>
        <v>1</v>
      </c>
      <c r="H14" s="7">
        <f t="shared" si="1"/>
        <v>0</v>
      </c>
      <c r="I14" s="7">
        <v>0.95</v>
      </c>
      <c r="J14" s="7">
        <v>10</v>
      </c>
      <c r="K14" s="8"/>
      <c r="O14" s="2" t="s">
        <v>30</v>
      </c>
      <c r="P14" s="2">
        <v>30.64</v>
      </c>
      <c r="Q14" s="2">
        <f>CONVERT(P14,"um","mm")</f>
        <v>0.03064</v>
      </c>
      <c r="R14" s="2">
        <f t="shared" si="0"/>
        <v>5.028439892511854</v>
      </c>
      <c r="T14" s="2">
        <v>50</v>
      </c>
      <c r="U14" s="2">
        <v>161.7</v>
      </c>
      <c r="V14" s="2">
        <f>CONVERT(U14,"um","mm")</f>
        <v>0.1617</v>
      </c>
      <c r="W14" s="2">
        <f t="shared" si="2"/>
        <v>2.628608416075788</v>
      </c>
    </row>
    <row r="15" spans="1:23" ht="8.25">
      <c r="A15" s="11">
        <v>900</v>
      </c>
      <c r="B15" s="12">
        <v>1.59</v>
      </c>
      <c r="C15" s="7">
        <v>98.4</v>
      </c>
      <c r="D15" s="7">
        <v>1.25</v>
      </c>
      <c r="E15" s="7"/>
      <c r="F15" s="7"/>
      <c r="G15" s="7">
        <f>CONVERT(A15,"um","mm")</f>
        <v>0.9</v>
      </c>
      <c r="H15" s="7">
        <f t="shared" si="1"/>
        <v>0.15200309344504997</v>
      </c>
      <c r="I15" s="7">
        <v>1.25</v>
      </c>
      <c r="J15" s="7">
        <v>9</v>
      </c>
      <c r="K15" s="8"/>
      <c r="O15" s="2" t="s">
        <v>13</v>
      </c>
      <c r="P15" s="2">
        <v>0.958</v>
      </c>
      <c r="Q15" s="2">
        <f>CONVERT(P15,"um","mm")</f>
        <v>0.000958</v>
      </c>
      <c r="R15" s="2">
        <f t="shared" si="0"/>
        <v>10.027686723587994</v>
      </c>
      <c r="T15" s="2">
        <v>75</v>
      </c>
      <c r="U15" s="2">
        <v>205.8</v>
      </c>
      <c r="V15" s="2">
        <f>CONVERT(U15,"um","mm")</f>
        <v>0.2058</v>
      </c>
      <c r="W15" s="2">
        <f t="shared" si="2"/>
        <v>2.280685112655481</v>
      </c>
    </row>
    <row r="16" spans="1:23" ht="8.25">
      <c r="A16" s="11">
        <v>800</v>
      </c>
      <c r="B16" s="12">
        <v>2.85</v>
      </c>
      <c r="C16" s="7">
        <v>97.2</v>
      </c>
      <c r="D16" s="7">
        <v>1.57</v>
      </c>
      <c r="E16" s="7"/>
      <c r="F16" s="7"/>
      <c r="G16" s="7">
        <f>CONVERT(A16,"um","mm")</f>
        <v>0.8</v>
      </c>
      <c r="H16" s="7">
        <f t="shared" si="1"/>
        <v>0.3219280948873623</v>
      </c>
      <c r="I16" s="7">
        <v>1.57</v>
      </c>
      <c r="J16" s="7">
        <v>8</v>
      </c>
      <c r="K16" s="8"/>
      <c r="O16" s="2" t="s">
        <v>14</v>
      </c>
      <c r="P16" s="2">
        <v>185.4</v>
      </c>
      <c r="Q16" s="2">
        <f>CONVERT(P16,"um","mm")</f>
        <v>0.1854</v>
      </c>
      <c r="R16" s="2">
        <f t="shared" si="0"/>
        <v>2.4312868509239185</v>
      </c>
      <c r="T16" s="2">
        <v>84</v>
      </c>
      <c r="U16" s="2">
        <v>226.3</v>
      </c>
      <c r="V16" s="2">
        <f>CONVERT(U16,"um","mm")</f>
        <v>0.2263</v>
      </c>
      <c r="W16" s="2">
        <f t="shared" si="2"/>
        <v>2.143691510282557</v>
      </c>
    </row>
    <row r="17" spans="1:23" ht="8.25">
      <c r="A17" s="11">
        <v>700</v>
      </c>
      <c r="B17" s="12">
        <v>4.42</v>
      </c>
      <c r="C17" s="7">
        <v>95.6</v>
      </c>
      <c r="D17" s="7">
        <v>1.37</v>
      </c>
      <c r="E17" s="7"/>
      <c r="F17" s="7"/>
      <c r="G17" s="7">
        <f>CONVERT(A17,"um","mm")</f>
        <v>0.7</v>
      </c>
      <c r="H17" s="7">
        <f t="shared" si="1"/>
        <v>0.5145731728297583</v>
      </c>
      <c r="I17" s="7">
        <v>1.37</v>
      </c>
      <c r="J17" s="7">
        <v>7</v>
      </c>
      <c r="K17" s="8"/>
      <c r="O17" s="2" t="s">
        <v>15</v>
      </c>
      <c r="P17" s="2">
        <v>72.49</v>
      </c>
      <c r="T17" s="2">
        <v>90</v>
      </c>
      <c r="U17" s="2">
        <v>244.9</v>
      </c>
      <c r="V17" s="2">
        <f>CONVERT(U17,"um","mm")</f>
        <v>0.2449</v>
      </c>
      <c r="W17" s="2">
        <f t="shared" si="2"/>
        <v>2.029735320985471</v>
      </c>
    </row>
    <row r="18" spans="1:23" ht="8.25">
      <c r="A18" s="11">
        <v>600</v>
      </c>
      <c r="B18" s="12">
        <v>5.78</v>
      </c>
      <c r="C18" s="7">
        <v>94.2</v>
      </c>
      <c r="D18" s="7">
        <v>1.71</v>
      </c>
      <c r="E18" s="7"/>
      <c r="F18" s="7"/>
      <c r="G18" s="7">
        <f>CONVERT(A18,"um","mm")</f>
        <v>0.6</v>
      </c>
      <c r="H18" s="7">
        <f t="shared" si="1"/>
        <v>0.7369655941662062</v>
      </c>
      <c r="I18" s="7">
        <v>1.71</v>
      </c>
      <c r="J18" s="7">
        <v>6</v>
      </c>
      <c r="K18" s="8"/>
      <c r="O18" s="2" t="s">
        <v>16</v>
      </c>
      <c r="P18" s="2">
        <v>5254</v>
      </c>
      <c r="T18" s="2">
        <v>95</v>
      </c>
      <c r="U18" s="2">
        <v>268.1</v>
      </c>
      <c r="V18" s="2">
        <f>CONVERT(U18,"um","mm")</f>
        <v>0.2681</v>
      </c>
      <c r="W18" s="2">
        <f t="shared" si="2"/>
        <v>1.8991568755668882</v>
      </c>
    </row>
    <row r="19" spans="1:16" ht="8.25">
      <c r="A19" s="11">
        <v>500</v>
      </c>
      <c r="B19" s="12">
        <v>7.5</v>
      </c>
      <c r="C19" s="7">
        <v>92.5</v>
      </c>
      <c r="D19" s="7">
        <v>0.69</v>
      </c>
      <c r="E19" s="7"/>
      <c r="F19" s="7"/>
      <c r="G19" s="7">
        <f>CONVERT(A19,"um","mm")</f>
        <v>0.5</v>
      </c>
      <c r="H19" s="7">
        <f t="shared" si="1"/>
        <v>1</v>
      </c>
      <c r="I19" s="7">
        <v>0.69</v>
      </c>
      <c r="J19" s="7">
        <v>5</v>
      </c>
      <c r="K19" s="8">
        <f>SUM(E19+E20+E21+E22)</f>
        <v>0</v>
      </c>
      <c r="O19" s="2" t="s">
        <v>17</v>
      </c>
      <c r="P19" s="2">
        <v>46.79</v>
      </c>
    </row>
    <row r="20" spans="1:31" ht="8.25">
      <c r="A20" s="11">
        <v>400</v>
      </c>
      <c r="B20" s="12">
        <v>8.19</v>
      </c>
      <c r="C20" s="7">
        <v>91.8</v>
      </c>
      <c r="D20" s="7">
        <v>0.87</v>
      </c>
      <c r="E20" s="7"/>
      <c r="F20" s="7"/>
      <c r="G20" s="7">
        <f>CONVERT(A20,"um","mm")</f>
        <v>0.4</v>
      </c>
      <c r="H20" s="7">
        <f t="shared" si="1"/>
        <v>1.3219280948873622</v>
      </c>
      <c r="I20" s="7">
        <v>0.87</v>
      </c>
      <c r="J20" s="7">
        <v>4</v>
      </c>
      <c r="K20" s="8">
        <f>SUM(E23+E24+E25+E26)</f>
        <v>0</v>
      </c>
      <c r="O20" s="2" t="s">
        <v>31</v>
      </c>
      <c r="P20" s="2">
        <v>-0.246</v>
      </c>
      <c r="U20" s="2">
        <v>5</v>
      </c>
      <c r="V20" s="2">
        <v>10</v>
      </c>
      <c r="W20" s="2">
        <v>16</v>
      </c>
      <c r="X20" s="2">
        <v>25</v>
      </c>
      <c r="Y20" s="2">
        <v>50</v>
      </c>
      <c r="Z20" s="2">
        <v>75</v>
      </c>
      <c r="AA20" s="2">
        <v>84</v>
      </c>
      <c r="AB20" s="2">
        <v>90</v>
      </c>
      <c r="AC20" s="2">
        <v>95</v>
      </c>
      <c r="AD20" s="2" t="s">
        <v>45</v>
      </c>
      <c r="AE20" s="2" t="s">
        <v>46</v>
      </c>
    </row>
    <row r="21" spans="1:30" ht="8.25">
      <c r="A21" s="11">
        <v>325</v>
      </c>
      <c r="B21" s="12">
        <v>9.06</v>
      </c>
      <c r="C21" s="7">
        <v>90.9</v>
      </c>
      <c r="D21" s="7">
        <v>1.14</v>
      </c>
      <c r="E21" s="7"/>
      <c r="F21" s="7"/>
      <c r="G21" s="7">
        <f>CONVERT(A21,"um","mm")</f>
        <v>0.325</v>
      </c>
      <c r="H21" s="7">
        <f t="shared" si="1"/>
        <v>1.6214883767462702</v>
      </c>
      <c r="I21" s="7">
        <v>1.14</v>
      </c>
      <c r="J21" s="7">
        <v>3</v>
      </c>
      <c r="K21" s="8">
        <f>SUM(E27+E28+E29+E30)</f>
        <v>0</v>
      </c>
      <c r="O21" s="2" t="s">
        <v>32</v>
      </c>
      <c r="P21" s="2">
        <v>-0.362</v>
      </c>
      <c r="U21" s="2">
        <v>0.010369999999999999</v>
      </c>
      <c r="V21" s="2">
        <v>0.0512</v>
      </c>
      <c r="W21" s="2">
        <v>0.07992</v>
      </c>
      <c r="X21" s="2">
        <v>0.1075</v>
      </c>
      <c r="Y21" s="2">
        <v>0.1617</v>
      </c>
      <c r="Z21" s="2">
        <v>0.2058</v>
      </c>
      <c r="AA21" s="2">
        <v>0.2263</v>
      </c>
      <c r="AB21" s="2">
        <v>0.2449</v>
      </c>
      <c r="AC21" s="2">
        <v>0.2681</v>
      </c>
      <c r="AD21" s="2">
        <f>((W21+AA21)/2)</f>
        <v>0.15311</v>
      </c>
    </row>
    <row r="22" spans="1:31" ht="8.25">
      <c r="A22" s="11">
        <v>270</v>
      </c>
      <c r="B22" s="12">
        <v>10.2</v>
      </c>
      <c r="C22" s="7">
        <v>89.8</v>
      </c>
      <c r="D22" s="7">
        <v>1.64</v>
      </c>
      <c r="E22" s="7"/>
      <c r="F22" s="7"/>
      <c r="G22" s="7">
        <f>CONVERT(A22,"um","mm")</f>
        <v>0.27</v>
      </c>
      <c r="H22" s="7">
        <f t="shared" si="1"/>
        <v>1.8889686876112561</v>
      </c>
      <c r="I22" s="7">
        <v>1.64</v>
      </c>
      <c r="J22" s="7">
        <v>2</v>
      </c>
      <c r="K22" s="8">
        <f>SUM(E31+E32+E33+E34)</f>
        <v>0</v>
      </c>
      <c r="U22" s="2">
        <v>6.5914402956235865</v>
      </c>
      <c r="V22" s="2">
        <v>4.28771237954945</v>
      </c>
      <c r="W22" s="2">
        <v>3.6452996066443935</v>
      </c>
      <c r="X22" s="2">
        <v>3.2175914350726273</v>
      </c>
      <c r="Y22" s="2">
        <v>2.628608416075788</v>
      </c>
      <c r="Z22" s="2">
        <v>2.280685112655481</v>
      </c>
      <c r="AA22" s="2">
        <v>2.143691510282557</v>
      </c>
      <c r="AB22" s="2">
        <v>2.029735320985471</v>
      </c>
      <c r="AC22" s="2">
        <v>1.8991568755668882</v>
      </c>
      <c r="AD22" s="2">
        <f>((W22+AA22)/2)</f>
        <v>2.8944955584634755</v>
      </c>
      <c r="AE22" s="2">
        <f>((X22-AB22)/2)</f>
        <v>0.5939280570435781</v>
      </c>
    </row>
    <row r="23" spans="1:11" ht="8.25">
      <c r="A23" s="11">
        <v>230</v>
      </c>
      <c r="B23" s="12">
        <v>11.8</v>
      </c>
      <c r="C23" s="7">
        <v>88.2</v>
      </c>
      <c r="D23" s="7">
        <v>2.56</v>
      </c>
      <c r="E23" s="7"/>
      <c r="F23" s="7"/>
      <c r="G23" s="7">
        <f>CONVERT(A23,"um","mm")</f>
        <v>0.23</v>
      </c>
      <c r="H23" s="7">
        <f t="shared" si="1"/>
        <v>2.1202942337177118</v>
      </c>
      <c r="I23" s="7">
        <v>2.56</v>
      </c>
      <c r="J23" s="7">
        <v>1</v>
      </c>
      <c r="K23" s="8">
        <f>SUM(E35+E36+E37+E38)</f>
        <v>0</v>
      </c>
    </row>
    <row r="24" spans="1:17" ht="8.25">
      <c r="A24" s="11">
        <v>200</v>
      </c>
      <c r="B24" s="12">
        <v>14.4</v>
      </c>
      <c r="C24" s="7">
        <v>85.6</v>
      </c>
      <c r="D24" s="7">
        <v>4.03</v>
      </c>
      <c r="E24" s="7"/>
      <c r="F24" s="7"/>
      <c r="G24" s="7">
        <f>CONVERT(A24,"um","mm")</f>
        <v>0.2</v>
      </c>
      <c r="H24" s="7">
        <f t="shared" si="1"/>
        <v>2.321928094887362</v>
      </c>
      <c r="I24" s="7">
        <v>4.03</v>
      </c>
      <c r="J24" s="7">
        <v>0</v>
      </c>
      <c r="K24" s="8">
        <f>SUM(E39+E40+E41+E42)</f>
        <v>0</v>
      </c>
      <c r="O24" s="2" t="s">
        <v>42</v>
      </c>
      <c r="P24" s="2" t="s">
        <v>43</v>
      </c>
      <c r="Q24" s="2" t="s">
        <v>44</v>
      </c>
    </row>
    <row r="25" spans="1:17" ht="8.25">
      <c r="A25" s="11">
        <v>170</v>
      </c>
      <c r="B25" s="12">
        <v>18.4</v>
      </c>
      <c r="C25" s="7">
        <v>81.6</v>
      </c>
      <c r="D25" s="7">
        <v>5.69</v>
      </c>
      <c r="E25" s="7"/>
      <c r="F25" s="7"/>
      <c r="G25" s="7">
        <f>CONVERT(A25,"um","mm")</f>
        <v>0.17</v>
      </c>
      <c r="H25" s="7">
        <f t="shared" si="1"/>
        <v>2.5563933485243853</v>
      </c>
      <c r="I25" s="7">
        <v>5.69</v>
      </c>
      <c r="J25" s="7">
        <v>-1</v>
      </c>
      <c r="K25" s="8">
        <f>SUM(E43+E44)</f>
        <v>0</v>
      </c>
      <c r="O25" s="2">
        <f>SUM(K25+K24+K23+K22+K21+K20)</f>
        <v>0</v>
      </c>
      <c r="P25" s="2">
        <f>SUM(K19+K18+K17+K16)</f>
        <v>0</v>
      </c>
      <c r="Q25" s="2">
        <f>SUM(K15+K14+K13+K12+K11+K10)</f>
        <v>0</v>
      </c>
    </row>
    <row r="26" spans="1:11" ht="8.25">
      <c r="A26" s="11">
        <v>140</v>
      </c>
      <c r="B26" s="12">
        <v>24.1</v>
      </c>
      <c r="C26" s="7">
        <v>75.9</v>
      </c>
      <c r="D26" s="7">
        <v>7.58</v>
      </c>
      <c r="E26" s="7"/>
      <c r="F26" s="7"/>
      <c r="G26" s="7">
        <f>CONVERT(A26,"um","mm")</f>
        <v>0.14</v>
      </c>
      <c r="H26" s="7">
        <f t="shared" si="1"/>
        <v>2.8365012677171206</v>
      </c>
      <c r="I26" s="7">
        <v>7.58</v>
      </c>
      <c r="J26" s="7"/>
      <c r="K26" s="8"/>
    </row>
    <row r="27" spans="1:11" ht="8.25">
      <c r="A27" s="11">
        <v>120</v>
      </c>
      <c r="B27" s="12">
        <v>31.7</v>
      </c>
      <c r="C27" s="7">
        <v>68.3</v>
      </c>
      <c r="D27" s="7">
        <v>11.3</v>
      </c>
      <c r="E27" s="7"/>
      <c r="F27" s="7"/>
      <c r="G27" s="7">
        <f>CONVERT(A27,"um","mm")</f>
        <v>0.12</v>
      </c>
      <c r="H27" s="7">
        <f t="shared" si="1"/>
        <v>3.0588936890535687</v>
      </c>
      <c r="I27" s="7">
        <v>11.3</v>
      </c>
      <c r="J27" s="7"/>
      <c r="K27" s="8"/>
    </row>
    <row r="28" spans="1:11" ht="8.25">
      <c r="A28" s="11">
        <v>100</v>
      </c>
      <c r="B28" s="12">
        <v>43</v>
      </c>
      <c r="C28" s="7">
        <v>57</v>
      </c>
      <c r="D28" s="7">
        <v>16.1</v>
      </c>
      <c r="E28" s="7"/>
      <c r="F28" s="7"/>
      <c r="G28" s="7">
        <f>CONVERT(A28,"um","mm")</f>
        <v>0.1</v>
      </c>
      <c r="H28" s="7">
        <f t="shared" si="1"/>
        <v>3.321928094887362</v>
      </c>
      <c r="I28" s="7">
        <v>16.1</v>
      </c>
      <c r="J28" s="7"/>
      <c r="K28" s="8"/>
    </row>
    <row r="29" spans="1:11" ht="8.25">
      <c r="A29" s="11">
        <v>80</v>
      </c>
      <c r="B29" s="12">
        <v>59.1</v>
      </c>
      <c r="C29" s="7">
        <v>40.9</v>
      </c>
      <c r="D29" s="7">
        <v>18.1</v>
      </c>
      <c r="E29" s="7"/>
      <c r="F29" s="7"/>
      <c r="G29" s="7">
        <f>CONVERT(A29,"um","mm")</f>
        <v>0.08</v>
      </c>
      <c r="H29" s="7">
        <f t="shared" si="1"/>
        <v>3.6438561897747253</v>
      </c>
      <c r="I29" s="7">
        <v>18.1</v>
      </c>
      <c r="J29" s="7"/>
      <c r="K29" s="8"/>
    </row>
    <row r="30" spans="1:11" ht="8.25">
      <c r="A30" s="11">
        <v>70</v>
      </c>
      <c r="B30" s="12">
        <v>77.1</v>
      </c>
      <c r="C30" s="7">
        <v>22.9</v>
      </c>
      <c r="D30" s="7">
        <v>14.2</v>
      </c>
      <c r="E30" s="7"/>
      <c r="F30" s="7"/>
      <c r="G30" s="7">
        <f>CONVERT(A30,"um","mm")</f>
        <v>0.07</v>
      </c>
      <c r="H30" s="7">
        <f t="shared" si="1"/>
        <v>3.8365012677171206</v>
      </c>
      <c r="I30" s="7">
        <v>14.2</v>
      </c>
      <c r="J30" s="7"/>
      <c r="K30" s="8"/>
    </row>
    <row r="31" spans="1:11" ht="8.25">
      <c r="A31" s="11">
        <v>60</v>
      </c>
      <c r="B31" s="12">
        <v>91.4</v>
      </c>
      <c r="C31" s="7">
        <v>8.62</v>
      </c>
      <c r="D31" s="7">
        <v>6.88</v>
      </c>
      <c r="E31" s="7"/>
      <c r="F31" s="7"/>
      <c r="G31" s="7">
        <f>CONVERT(A31,"um","mm")</f>
        <v>0.06</v>
      </c>
      <c r="H31" s="7">
        <f t="shared" si="1"/>
        <v>4.058893689053568</v>
      </c>
      <c r="I31" s="7">
        <v>6.88</v>
      </c>
      <c r="J31" s="7"/>
      <c r="K31" s="8"/>
    </row>
    <row r="32" spans="1:11" ht="8.25">
      <c r="A32" s="11">
        <v>50</v>
      </c>
      <c r="B32" s="12">
        <v>98.3</v>
      </c>
      <c r="C32" s="7">
        <v>1.74</v>
      </c>
      <c r="D32" s="7">
        <v>1.67</v>
      </c>
      <c r="E32" s="7"/>
      <c r="F32" s="7"/>
      <c r="G32" s="7">
        <f>CONVERT(A32,"um","mm")</f>
        <v>0.05</v>
      </c>
      <c r="H32" s="7">
        <f t="shared" si="1"/>
        <v>4.321928094887363</v>
      </c>
      <c r="I32" s="7">
        <v>1.67</v>
      </c>
      <c r="J32" s="7"/>
      <c r="K32" s="8"/>
    </row>
    <row r="33" spans="1:11" ht="8.25">
      <c r="A33" s="11">
        <v>45</v>
      </c>
      <c r="B33" s="12">
        <v>99.9</v>
      </c>
      <c r="C33" s="7">
        <v>0.072</v>
      </c>
      <c r="D33" s="7">
        <v>0.072</v>
      </c>
      <c r="E33" s="7"/>
      <c r="F33" s="7"/>
      <c r="G33" s="7">
        <f>CONVERT(A33,"um","mm")</f>
        <v>0.045</v>
      </c>
      <c r="H33" s="7">
        <f t="shared" si="1"/>
        <v>4.473931188332412</v>
      </c>
      <c r="I33" s="7">
        <v>0.072</v>
      </c>
      <c r="J33" s="7"/>
      <c r="K33" s="8"/>
    </row>
    <row r="34" spans="1:11" ht="8.25">
      <c r="A34" s="11">
        <v>40</v>
      </c>
      <c r="B34" s="12">
        <v>100</v>
      </c>
      <c r="C34" s="7">
        <v>0</v>
      </c>
      <c r="D34" s="7">
        <v>0</v>
      </c>
      <c r="E34" s="7"/>
      <c r="F34" s="7"/>
      <c r="G34" s="7">
        <f>CONVERT(A34,"um","mm")</f>
        <v>0.04</v>
      </c>
      <c r="H34" s="7">
        <f t="shared" si="1"/>
        <v>4.643856189774724</v>
      </c>
      <c r="I34" s="7">
        <v>0</v>
      </c>
      <c r="J34" s="7"/>
      <c r="K34" s="8"/>
    </row>
    <row r="35" spans="1:11" ht="8.25">
      <c r="A35" s="11">
        <v>35</v>
      </c>
      <c r="B35" s="12">
        <v>100</v>
      </c>
      <c r="C35" s="7">
        <v>0</v>
      </c>
      <c r="D35" s="7">
        <v>0</v>
      </c>
      <c r="E35" s="7"/>
      <c r="F35" s="7"/>
      <c r="G35" s="7">
        <f>CONVERT(A35,"um","mm")</f>
        <v>0.035</v>
      </c>
      <c r="H35" s="7">
        <f t="shared" si="1"/>
        <v>4.836501267717121</v>
      </c>
      <c r="I35" s="7">
        <v>0</v>
      </c>
      <c r="J35" s="7"/>
      <c r="K35" s="8"/>
    </row>
    <row r="36" spans="1:11" ht="8.25">
      <c r="A36" s="11">
        <v>30</v>
      </c>
      <c r="B36" s="12">
        <v>100</v>
      </c>
      <c r="C36" s="7">
        <v>0</v>
      </c>
      <c r="D36" s="7">
        <v>0</v>
      </c>
      <c r="E36" s="7"/>
      <c r="F36" s="7"/>
      <c r="G36" s="7">
        <f>CONVERT(A36,"um","mm")</f>
        <v>0.03</v>
      </c>
      <c r="H36" s="7">
        <f t="shared" si="1"/>
        <v>5.058893689053569</v>
      </c>
      <c r="I36" s="7">
        <v>0</v>
      </c>
      <c r="J36" s="7"/>
      <c r="K36" s="8"/>
    </row>
    <row r="37" spans="1:11" ht="8.25">
      <c r="A37" s="11">
        <v>25</v>
      </c>
      <c r="B37" s="12">
        <v>100</v>
      </c>
      <c r="C37" s="7">
        <v>0</v>
      </c>
      <c r="D37" s="7">
        <v>0</v>
      </c>
      <c r="E37" s="7"/>
      <c r="F37" s="7"/>
      <c r="G37" s="7">
        <f>CONVERT(A37,"um","mm")</f>
        <v>0.025</v>
      </c>
      <c r="H37" s="7">
        <f t="shared" si="1"/>
        <v>5.321928094887363</v>
      </c>
      <c r="I37" s="7">
        <v>0</v>
      </c>
      <c r="J37" s="7"/>
      <c r="K37" s="8"/>
    </row>
    <row r="38" spans="1:11" ht="8.25">
      <c r="A38" s="11">
        <v>20</v>
      </c>
      <c r="B38" s="12">
        <v>100</v>
      </c>
      <c r="C38" s="7">
        <v>0</v>
      </c>
      <c r="D38" s="7">
        <v>0</v>
      </c>
      <c r="E38" s="7"/>
      <c r="F38" s="7"/>
      <c r="G38" s="7">
        <f>CONVERT(A38,"um","mm")</f>
        <v>0.02</v>
      </c>
      <c r="H38" s="7">
        <f t="shared" si="1"/>
        <v>5.643856189774724</v>
      </c>
      <c r="I38" s="7">
        <v>0</v>
      </c>
      <c r="J38" s="7"/>
      <c r="K38" s="8"/>
    </row>
    <row r="39" spans="1:11" ht="8.25">
      <c r="A39" s="11">
        <v>18</v>
      </c>
      <c r="B39" s="12">
        <v>100</v>
      </c>
      <c r="C39" s="7">
        <v>0</v>
      </c>
      <c r="D39" s="7">
        <v>0</v>
      </c>
      <c r="E39" s="7"/>
      <c r="F39" s="7"/>
      <c r="G39" s="7">
        <f>CONVERT(A39,"um","mm")</f>
        <v>0.018</v>
      </c>
      <c r="H39" s="7">
        <f t="shared" si="1"/>
        <v>5.795859283219775</v>
      </c>
      <c r="I39" s="7">
        <v>0</v>
      </c>
      <c r="J39" s="7"/>
      <c r="K39" s="8"/>
    </row>
    <row r="40" spans="1:11" ht="8.25">
      <c r="A40" s="11">
        <v>16</v>
      </c>
      <c r="B40" s="12">
        <v>100</v>
      </c>
      <c r="C40" s="7">
        <v>0</v>
      </c>
      <c r="D40" s="7">
        <v>0</v>
      </c>
      <c r="E40" s="7"/>
      <c r="F40" s="7"/>
      <c r="G40" s="7">
        <f>CONVERT(A40,"um","mm")</f>
        <v>0.016</v>
      </c>
      <c r="H40" s="7">
        <f t="shared" si="1"/>
        <v>5.965784284662088</v>
      </c>
      <c r="I40" s="7">
        <v>0</v>
      </c>
      <c r="J40" s="7"/>
      <c r="K40" s="8"/>
    </row>
    <row r="41" spans="1:11" ht="8.25">
      <c r="A41" s="11">
        <v>14</v>
      </c>
      <c r="B41" s="12">
        <v>100</v>
      </c>
      <c r="C41" s="7">
        <v>0</v>
      </c>
      <c r="D41" s="7">
        <v>0</v>
      </c>
      <c r="E41" s="7"/>
      <c r="F41" s="7"/>
      <c r="G41" s="7">
        <f>CONVERT(A41,"um","mm")</f>
        <v>0.014</v>
      </c>
      <c r="H41" s="7">
        <f t="shared" si="1"/>
        <v>6.158429362604484</v>
      </c>
      <c r="I41" s="7">
        <v>0</v>
      </c>
      <c r="J41" s="7"/>
      <c r="K41" s="8"/>
    </row>
    <row r="42" spans="1:11" ht="8.25">
      <c r="A42" s="11">
        <v>12</v>
      </c>
      <c r="B42" s="12">
        <v>100</v>
      </c>
      <c r="C42" s="7">
        <v>0</v>
      </c>
      <c r="D42" s="7">
        <v>0</v>
      </c>
      <c r="E42" s="7"/>
      <c r="F42" s="7"/>
      <c r="G42" s="7">
        <f>CONVERT(A42,"um","mm")</f>
        <v>0.012</v>
      </c>
      <c r="H42" s="7">
        <f t="shared" si="1"/>
        <v>6.380821783940931</v>
      </c>
      <c r="I42" s="7">
        <v>0</v>
      </c>
      <c r="J42" s="7"/>
      <c r="K42" s="8"/>
    </row>
    <row r="43" spans="1:11" ht="8.25">
      <c r="A43" s="11">
        <v>10</v>
      </c>
      <c r="B43" s="12">
        <v>100</v>
      </c>
      <c r="C43" s="7">
        <v>0</v>
      </c>
      <c r="D43" s="7">
        <v>0</v>
      </c>
      <c r="E43" s="7"/>
      <c r="F43" s="7"/>
      <c r="G43" s="7">
        <f>CONVERT(A43,"um","mm")</f>
        <v>0.01</v>
      </c>
      <c r="H43" s="7">
        <f t="shared" si="1"/>
        <v>6.643856189774724</v>
      </c>
      <c r="I43" s="7">
        <v>0</v>
      </c>
      <c r="J43" s="7"/>
      <c r="K43" s="8"/>
    </row>
    <row r="44" spans="1:11" ht="9" thickBot="1">
      <c r="A44" s="13"/>
      <c r="B44" s="14">
        <v>100</v>
      </c>
      <c r="C44" s="9">
        <v>0</v>
      </c>
      <c r="D44" s="9"/>
      <c r="E44" s="9"/>
      <c r="F44" s="9"/>
      <c r="G44" s="9">
        <f>CONVERT(A44,"um","mm")</f>
        <v>0</v>
      </c>
      <c r="H44" s="9" t="e">
        <f t="shared" si="1"/>
        <v>#NUM!</v>
      </c>
      <c r="I44" s="9"/>
      <c r="J44" s="9"/>
      <c r="K44" s="10"/>
    </row>
    <row r="45" ht="9" thickTop="1"/>
  </sheetData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J1">
      <selection activeCell="O25" sqref="O25:Q25"/>
    </sheetView>
  </sheetViews>
  <sheetFormatPr defaultColWidth="9.140625" defaultRowHeight="12.75"/>
  <cols>
    <col min="1" max="1" width="8.00390625" style="2" bestFit="1" customWidth="1"/>
    <col min="2" max="2" width="10.28125" style="2" bestFit="1" customWidth="1"/>
    <col min="3" max="4" width="9.28125" style="2" bestFit="1" customWidth="1"/>
    <col min="5" max="5" width="10.57421875" style="2" bestFit="1" customWidth="1"/>
    <col min="6" max="6" width="0.85546875" style="2" customWidth="1"/>
    <col min="7" max="8" width="5.00390625" style="2" bestFit="1" customWidth="1"/>
    <col min="9" max="9" width="5.28125" style="2" bestFit="1" customWidth="1"/>
    <col min="10" max="10" width="4.57421875" style="2" bestFit="1" customWidth="1"/>
    <col min="11" max="11" width="6.28125" style="2" bestFit="1" customWidth="1"/>
    <col min="12" max="14" width="0.85546875" style="2" customWidth="1"/>
    <col min="15" max="15" width="11.57421875" style="2" bestFit="1" customWidth="1"/>
    <col min="16" max="16" width="6.28125" style="2" bestFit="1" customWidth="1"/>
    <col min="17" max="17" width="5.00390625" style="2" bestFit="1" customWidth="1"/>
    <col min="18" max="18" width="4.8515625" style="2" bestFit="1" customWidth="1"/>
    <col min="19" max="19" width="0.85546875" style="2" customWidth="1"/>
    <col min="20" max="20" width="4.8515625" style="2" bestFit="1" customWidth="1"/>
    <col min="21" max="21" width="5.57421875" style="2" bestFit="1" customWidth="1"/>
    <col min="22" max="22" width="5.00390625" style="2" bestFit="1" customWidth="1"/>
    <col min="23" max="23" width="4.8515625" style="2" bestFit="1" customWidth="1"/>
    <col min="24" max="25" width="4.7109375" style="2" bestFit="1" customWidth="1"/>
    <col min="26" max="26" width="4.57421875" style="2" bestFit="1" customWidth="1"/>
    <col min="27" max="28" width="4.8515625" style="2" bestFit="1" customWidth="1"/>
    <col min="29" max="29" width="4.7109375" style="2" bestFit="1" customWidth="1"/>
    <col min="30" max="30" width="7.00390625" style="2" bestFit="1" customWidth="1"/>
    <col min="31" max="31" width="11.140625" style="2" bestFit="1" customWidth="1"/>
    <col min="32" max="16384" width="9.140625" style="2" customWidth="1"/>
  </cols>
  <sheetData>
    <row r="1" spans="1:2" ht="8.25">
      <c r="A1" s="2" t="s">
        <v>0</v>
      </c>
      <c r="B1" s="2">
        <v>37327.59861111111</v>
      </c>
    </row>
    <row r="2" spans="1:5" ht="8.25">
      <c r="A2" s="2" t="s">
        <v>1</v>
      </c>
      <c r="B2" s="2" t="s">
        <v>2</v>
      </c>
      <c r="C2" s="2" t="s">
        <v>36</v>
      </c>
      <c r="D2" s="2" t="s">
        <v>37</v>
      </c>
      <c r="E2" s="2" t="s">
        <v>38</v>
      </c>
    </row>
    <row r="3" spans="1:6" ht="8.25">
      <c r="A3" s="2" t="s">
        <v>3</v>
      </c>
      <c r="B3" s="2" t="s">
        <v>4</v>
      </c>
      <c r="C3" s="2">
        <f>AVERAGE(E3:F3)</f>
        <v>0.08333333333333333</v>
      </c>
      <c r="D3" s="2">
        <f>CONVERT(C3,"ft","m")</f>
        <v>0.0254</v>
      </c>
      <c r="E3" s="2">
        <f>CONVERT(VALUE(LEFT(B4,3)),"in","ft")</f>
        <v>0</v>
      </c>
      <c r="F3" s="2">
        <f>CONVERT(VALUE(RIGHT(B4,3)),"in","ft")</f>
        <v>0.16666666666666666</v>
      </c>
    </row>
    <row r="4" spans="1:2" ht="8.25">
      <c r="A4" s="2" t="s">
        <v>5</v>
      </c>
      <c r="B4" s="2" t="s">
        <v>6</v>
      </c>
    </row>
    <row r="5" ht="8.25">
      <c r="A5" s="2" t="s">
        <v>7</v>
      </c>
    </row>
    <row r="6" ht="9" thickBot="1"/>
    <row r="7" spans="1:21" ht="9" thickTop="1">
      <c r="A7" s="3" t="s">
        <v>18</v>
      </c>
      <c r="B7" s="4" t="s">
        <v>26</v>
      </c>
      <c r="C7" s="4" t="s">
        <v>20</v>
      </c>
      <c r="D7" s="4" t="s">
        <v>21</v>
      </c>
      <c r="E7" s="4" t="s">
        <v>22</v>
      </c>
      <c r="F7" s="4"/>
      <c r="G7" s="4"/>
      <c r="H7" s="4"/>
      <c r="I7" s="4"/>
      <c r="J7" s="4"/>
      <c r="K7" s="5"/>
      <c r="T7" s="2" t="s">
        <v>24</v>
      </c>
      <c r="U7" s="2" t="s">
        <v>33</v>
      </c>
    </row>
    <row r="8" spans="1:23" ht="8.25">
      <c r="A8" s="6" t="s">
        <v>23</v>
      </c>
      <c r="B8" s="7"/>
      <c r="C8" s="7" t="s">
        <v>24</v>
      </c>
      <c r="D8" s="7" t="s">
        <v>24</v>
      </c>
      <c r="E8" s="7" t="s">
        <v>24</v>
      </c>
      <c r="F8" s="7"/>
      <c r="G8" s="7"/>
      <c r="H8" s="7"/>
      <c r="I8" s="7"/>
      <c r="J8" s="7"/>
      <c r="K8" s="8"/>
      <c r="Q8" s="2" t="s">
        <v>27</v>
      </c>
      <c r="R8" s="2" t="s">
        <v>28</v>
      </c>
      <c r="T8" s="2" t="s">
        <v>25</v>
      </c>
      <c r="U8" s="2" t="s">
        <v>34</v>
      </c>
      <c r="V8" s="2" t="s">
        <v>27</v>
      </c>
      <c r="W8" s="2" t="s">
        <v>28</v>
      </c>
    </row>
    <row r="9" spans="1:21" ht="8.25">
      <c r="A9" s="6"/>
      <c r="B9" s="7"/>
      <c r="C9" s="7" t="s">
        <v>25</v>
      </c>
      <c r="D9" s="7" t="s">
        <v>29</v>
      </c>
      <c r="E9" s="7" t="s">
        <v>25</v>
      </c>
      <c r="F9" s="7"/>
      <c r="G9" s="7" t="s">
        <v>27</v>
      </c>
      <c r="H9" s="7" t="s">
        <v>28</v>
      </c>
      <c r="I9" s="7" t="s">
        <v>39</v>
      </c>
      <c r="J9" s="7" t="s">
        <v>40</v>
      </c>
      <c r="K9" s="8" t="s">
        <v>41</v>
      </c>
      <c r="O9" s="2" t="s">
        <v>8</v>
      </c>
      <c r="P9" s="2">
        <v>0.375</v>
      </c>
      <c r="Q9" s="2">
        <f>CONVERT(P9,"um","mm")</f>
        <v>0.000375</v>
      </c>
      <c r="R9" s="2">
        <f>-LOG(Q9/1,2)</f>
        <v>11.380821783940931</v>
      </c>
      <c r="U9" s="2" t="s">
        <v>35</v>
      </c>
    </row>
    <row r="10" spans="1:23" ht="8.25">
      <c r="A10" s="11">
        <v>0</v>
      </c>
      <c r="B10" s="12">
        <v>1400</v>
      </c>
      <c r="C10" s="7">
        <v>0</v>
      </c>
      <c r="D10" s="7">
        <v>100</v>
      </c>
      <c r="E10" s="7">
        <v>0</v>
      </c>
      <c r="F10" s="7"/>
      <c r="G10" s="7">
        <f>CONVERT(A10,"um","mm")</f>
        <v>0</v>
      </c>
      <c r="H10" s="7" t="e">
        <f>-LOG(G10,2)</f>
        <v>#NUM!</v>
      </c>
      <c r="I10" s="7">
        <v>100</v>
      </c>
      <c r="J10" s="7"/>
      <c r="K10" s="8"/>
      <c r="O10" s="2" t="s">
        <v>9</v>
      </c>
      <c r="P10" s="2">
        <v>2000</v>
      </c>
      <c r="Q10" s="2">
        <f>CONVERT(P10,"um","mm")</f>
        <v>2</v>
      </c>
      <c r="R10" s="2">
        <f aca="true" t="shared" si="0" ref="R10:R16">-LOG(Q10/1,2)</f>
        <v>-1</v>
      </c>
      <c r="T10" s="2">
        <v>5</v>
      </c>
      <c r="U10" s="2">
        <v>1.349</v>
      </c>
      <c r="V10" s="2">
        <f>CONVERT(U10,"um","mm")</f>
        <v>0.001349</v>
      </c>
      <c r="W10" s="2">
        <f>-LOG(V10/1,2)</f>
        <v>9.533893936375906</v>
      </c>
    </row>
    <row r="11" spans="1:23" ht="8.25">
      <c r="A11" s="11">
        <v>0.12</v>
      </c>
      <c r="B11" s="12">
        <v>1300</v>
      </c>
      <c r="C11" s="7">
        <v>0</v>
      </c>
      <c r="D11" s="7">
        <v>100</v>
      </c>
      <c r="E11" s="7">
        <v>0</v>
      </c>
      <c r="F11" s="7"/>
      <c r="G11" s="7">
        <f>CONVERT(A11,"um","mm")</f>
        <v>0.00012</v>
      </c>
      <c r="H11" s="7">
        <f aca="true" t="shared" si="1" ref="H11:H44">-LOG(G11,2)</f>
        <v>13.024677973715656</v>
      </c>
      <c r="I11" s="7">
        <v>100</v>
      </c>
      <c r="J11" s="7">
        <v>13</v>
      </c>
      <c r="K11" s="8">
        <v>0</v>
      </c>
      <c r="O11" s="2" t="s">
        <v>10</v>
      </c>
      <c r="P11" s="2">
        <v>100</v>
      </c>
      <c r="Q11" s="2">
        <f>CONVERT(P11,"um","mm")</f>
        <v>0.1</v>
      </c>
      <c r="R11" s="2">
        <f t="shared" si="0"/>
        <v>3.321928094887362</v>
      </c>
      <c r="T11" s="2">
        <v>10</v>
      </c>
      <c r="U11" s="2">
        <v>2.326</v>
      </c>
      <c r="V11" s="2">
        <f>CONVERT(U11,"um","mm")</f>
        <v>0.002326</v>
      </c>
      <c r="W11" s="2">
        <f aca="true" t="shared" si="2" ref="W11:W18">-LOG(V11/1,2)</f>
        <v>8.747933187850956</v>
      </c>
    </row>
    <row r="12" spans="1:23" ht="8.25">
      <c r="A12" s="11">
        <v>0.24</v>
      </c>
      <c r="B12" s="12">
        <v>1200</v>
      </c>
      <c r="C12" s="7">
        <v>0</v>
      </c>
      <c r="D12" s="7">
        <v>100</v>
      </c>
      <c r="E12" s="7">
        <v>0.31</v>
      </c>
      <c r="F12" s="7"/>
      <c r="G12" s="7">
        <f>CONVERT(A12,"um","mm")</f>
        <v>0.00024</v>
      </c>
      <c r="H12" s="7">
        <f t="shared" si="1"/>
        <v>12.024677973715656</v>
      </c>
      <c r="I12" s="7">
        <v>100</v>
      </c>
      <c r="J12" s="7">
        <v>12</v>
      </c>
      <c r="K12" s="8">
        <v>0.31</v>
      </c>
      <c r="O12" s="2" t="s">
        <v>11</v>
      </c>
      <c r="P12" s="2">
        <v>45.96</v>
      </c>
      <c r="Q12" s="2">
        <f>CONVERT(P12,"um","mm")</f>
        <v>0.04596</v>
      </c>
      <c r="R12" s="2">
        <f t="shared" si="0"/>
        <v>4.443477391790699</v>
      </c>
      <c r="T12" s="2">
        <v>16</v>
      </c>
      <c r="U12" s="2">
        <v>3.464</v>
      </c>
      <c r="V12" s="2">
        <f>CONVERT(U12,"um","mm")</f>
        <v>0.003464</v>
      </c>
      <c r="W12" s="2">
        <f t="shared" si="2"/>
        <v>8.17334535459745</v>
      </c>
    </row>
    <row r="13" spans="1:23" ht="8.25">
      <c r="A13" s="11">
        <v>0.49</v>
      </c>
      <c r="B13" s="12">
        <v>1100</v>
      </c>
      <c r="C13" s="7">
        <v>0.31</v>
      </c>
      <c r="D13" s="7">
        <v>99.7</v>
      </c>
      <c r="E13" s="7">
        <v>2.73</v>
      </c>
      <c r="F13" s="7"/>
      <c r="G13" s="7">
        <f>CONVERT(A13,"um","mm")</f>
        <v>0.00049</v>
      </c>
      <c r="H13" s="7">
        <f t="shared" si="1"/>
        <v>10.994930630321603</v>
      </c>
      <c r="I13" s="7">
        <v>99.7</v>
      </c>
      <c r="J13" s="7">
        <v>11</v>
      </c>
      <c r="K13" s="8">
        <v>2.73</v>
      </c>
      <c r="O13" s="2" t="s">
        <v>12</v>
      </c>
      <c r="P13" s="2">
        <v>14.49</v>
      </c>
      <c r="Q13" s="2">
        <f>CONVERT(P13,"um","mm")</f>
        <v>0.01449</v>
      </c>
      <c r="R13" s="2">
        <f t="shared" si="0"/>
        <v>6.108798594879883</v>
      </c>
      <c r="T13" s="2">
        <v>25</v>
      </c>
      <c r="U13" s="2">
        <v>5.352</v>
      </c>
      <c r="V13" s="2">
        <f>CONVERT(U13,"um","mm")</f>
        <v>0.005352</v>
      </c>
      <c r="W13" s="2">
        <f t="shared" si="2"/>
        <v>7.545706168682713</v>
      </c>
    </row>
    <row r="14" spans="1:23" ht="8.25">
      <c r="A14" s="11">
        <v>0.98</v>
      </c>
      <c r="B14" s="12">
        <v>1000</v>
      </c>
      <c r="C14" s="7">
        <v>3.04</v>
      </c>
      <c r="D14" s="7">
        <v>97</v>
      </c>
      <c r="E14" s="7">
        <v>5.01</v>
      </c>
      <c r="F14" s="7"/>
      <c r="G14" s="7">
        <f>CONVERT(A14,"um","mm")</f>
        <v>0.00098</v>
      </c>
      <c r="H14" s="7">
        <f t="shared" si="1"/>
        <v>9.994930630321603</v>
      </c>
      <c r="I14" s="7">
        <v>97</v>
      </c>
      <c r="J14" s="7">
        <v>10</v>
      </c>
      <c r="K14" s="8">
        <v>5.01</v>
      </c>
      <c r="O14" s="2" t="s">
        <v>30</v>
      </c>
      <c r="P14" s="2">
        <v>5.726</v>
      </c>
      <c r="Q14" s="2">
        <f>CONVERT(P14,"um","mm")</f>
        <v>0.005726</v>
      </c>
      <c r="R14" s="2">
        <f t="shared" si="0"/>
        <v>7.448256614324821</v>
      </c>
      <c r="T14" s="2">
        <v>50</v>
      </c>
      <c r="U14" s="2">
        <v>14.49</v>
      </c>
      <c r="V14" s="2">
        <f>CONVERT(U14,"um","mm")</f>
        <v>0.01449</v>
      </c>
      <c r="W14" s="2">
        <f t="shared" si="2"/>
        <v>6.108798594879883</v>
      </c>
    </row>
    <row r="15" spans="1:23" ht="8.25">
      <c r="A15" s="11">
        <v>1.95</v>
      </c>
      <c r="B15" s="12">
        <v>900</v>
      </c>
      <c r="C15" s="7">
        <v>8.05</v>
      </c>
      <c r="D15" s="7">
        <v>92</v>
      </c>
      <c r="E15" s="7">
        <v>10.2</v>
      </c>
      <c r="F15" s="7"/>
      <c r="G15" s="7">
        <f>CONVERT(A15,"um","mm")</f>
        <v>0.00195</v>
      </c>
      <c r="H15" s="7">
        <f t="shared" si="1"/>
        <v>9.002310160687202</v>
      </c>
      <c r="I15" s="7">
        <v>92</v>
      </c>
      <c r="J15" s="7">
        <v>9</v>
      </c>
      <c r="K15" s="8">
        <v>10.2</v>
      </c>
      <c r="O15" s="2" t="s">
        <v>13</v>
      </c>
      <c r="P15" s="2">
        <v>3.172</v>
      </c>
      <c r="Q15" s="2">
        <f>CONVERT(P15,"um","mm")</f>
        <v>0.003172</v>
      </c>
      <c r="R15" s="2">
        <f t="shared" si="0"/>
        <v>8.300391513620195</v>
      </c>
      <c r="T15" s="2">
        <v>75</v>
      </c>
      <c r="U15" s="2">
        <v>45.87</v>
      </c>
      <c r="V15" s="2">
        <f>CONVERT(U15,"um","mm")</f>
        <v>0.04587</v>
      </c>
      <c r="W15" s="2">
        <f t="shared" si="2"/>
        <v>4.446305282354851</v>
      </c>
    </row>
    <row r="16" spans="1:23" ht="8.25">
      <c r="A16" s="11">
        <v>3.9</v>
      </c>
      <c r="B16" s="12">
        <v>800</v>
      </c>
      <c r="C16" s="7">
        <v>18.2</v>
      </c>
      <c r="D16" s="7">
        <v>81.8</v>
      </c>
      <c r="E16" s="7">
        <v>15.9</v>
      </c>
      <c r="F16" s="7"/>
      <c r="G16" s="7">
        <f>CONVERT(A16,"um","mm")</f>
        <v>0.0039</v>
      </c>
      <c r="H16" s="7">
        <f t="shared" si="1"/>
        <v>8.002310160687202</v>
      </c>
      <c r="I16" s="7">
        <v>81.8</v>
      </c>
      <c r="J16" s="7">
        <v>8</v>
      </c>
      <c r="K16" s="8">
        <v>15.9</v>
      </c>
      <c r="O16" s="2" t="s">
        <v>14</v>
      </c>
      <c r="P16" s="2">
        <v>10.29</v>
      </c>
      <c r="Q16" s="2">
        <f>CONVERT(P16,"um","mm")</f>
        <v>0.010289999999999999</v>
      </c>
      <c r="R16" s="2">
        <f t="shared" si="0"/>
        <v>6.602613207542844</v>
      </c>
      <c r="T16" s="2">
        <v>84</v>
      </c>
      <c r="U16" s="2">
        <v>76.57</v>
      </c>
      <c r="V16" s="2">
        <f>CONVERT(U16,"um","mm")</f>
        <v>0.07656999999999999</v>
      </c>
      <c r="W16" s="2">
        <f t="shared" si="2"/>
        <v>3.7070769324652595</v>
      </c>
    </row>
    <row r="17" spans="1:23" ht="8.25">
      <c r="A17" s="11">
        <v>7.8</v>
      </c>
      <c r="B17" s="12">
        <v>700</v>
      </c>
      <c r="C17" s="7">
        <v>34.2</v>
      </c>
      <c r="D17" s="7">
        <v>65.8</v>
      </c>
      <c r="E17" s="7">
        <v>17.7</v>
      </c>
      <c r="F17" s="7"/>
      <c r="G17" s="7">
        <f>CONVERT(A17,"um","mm")</f>
        <v>0.0078</v>
      </c>
      <c r="H17" s="7">
        <f t="shared" si="1"/>
        <v>7.002310160687201</v>
      </c>
      <c r="I17" s="7">
        <v>65.8</v>
      </c>
      <c r="J17" s="7">
        <v>7</v>
      </c>
      <c r="K17" s="8">
        <v>17.7</v>
      </c>
      <c r="O17" s="2" t="s">
        <v>15</v>
      </c>
      <c r="P17" s="2">
        <v>86.61</v>
      </c>
      <c r="T17" s="2">
        <v>90</v>
      </c>
      <c r="U17" s="2">
        <v>117.9</v>
      </c>
      <c r="V17" s="2">
        <f>CONVERT(U17,"um","mm")</f>
        <v>0.1179</v>
      </c>
      <c r="W17" s="2">
        <f t="shared" si="2"/>
        <v>3.084364376569687</v>
      </c>
    </row>
    <row r="18" spans="1:23" ht="8.25">
      <c r="A18" s="11">
        <v>15.6</v>
      </c>
      <c r="B18" s="12">
        <v>600</v>
      </c>
      <c r="C18" s="7">
        <v>51.8</v>
      </c>
      <c r="D18" s="7">
        <v>48.2</v>
      </c>
      <c r="E18" s="7">
        <v>15.6</v>
      </c>
      <c r="F18" s="7"/>
      <c r="G18" s="7">
        <f>CONVERT(A18,"um","mm")</f>
        <v>0.0156</v>
      </c>
      <c r="H18" s="7">
        <f t="shared" si="1"/>
        <v>6.002310160687201</v>
      </c>
      <c r="I18" s="7">
        <v>48.2</v>
      </c>
      <c r="J18" s="7">
        <v>6</v>
      </c>
      <c r="K18" s="8">
        <v>15.6</v>
      </c>
      <c r="O18" s="2" t="s">
        <v>16</v>
      </c>
      <c r="P18" s="2">
        <v>7501</v>
      </c>
      <c r="T18" s="2">
        <v>95</v>
      </c>
      <c r="U18" s="2">
        <v>194.4</v>
      </c>
      <c r="V18" s="2">
        <f>CONVERT(U18,"um","mm")</f>
        <v>0.1944</v>
      </c>
      <c r="W18" s="2">
        <f t="shared" si="2"/>
        <v>2.362899875943669</v>
      </c>
    </row>
    <row r="19" spans="1:16" ht="8.25">
      <c r="A19" s="11">
        <v>31.2</v>
      </c>
      <c r="B19" s="12">
        <v>500</v>
      </c>
      <c r="C19" s="7">
        <v>67.4</v>
      </c>
      <c r="D19" s="7">
        <v>32.6</v>
      </c>
      <c r="E19" s="7">
        <v>3.5</v>
      </c>
      <c r="F19" s="7"/>
      <c r="G19" s="7">
        <f>CONVERT(A19,"um","mm")</f>
        <v>0.0312</v>
      </c>
      <c r="H19" s="7">
        <f t="shared" si="1"/>
        <v>5.002310160687201</v>
      </c>
      <c r="I19" s="7">
        <v>32.6</v>
      </c>
      <c r="J19" s="7">
        <v>5</v>
      </c>
      <c r="K19" s="8">
        <f>SUM(E19+E20+E21+E22)</f>
        <v>13.33</v>
      </c>
      <c r="O19" s="2" t="s">
        <v>17</v>
      </c>
      <c r="P19" s="2">
        <v>188.5</v>
      </c>
    </row>
    <row r="20" spans="1:31" ht="8.25">
      <c r="A20" s="11">
        <v>37.2</v>
      </c>
      <c r="B20" s="12">
        <v>400</v>
      </c>
      <c r="C20" s="7">
        <v>70.9</v>
      </c>
      <c r="D20" s="7">
        <v>29.1</v>
      </c>
      <c r="E20" s="7">
        <v>3.38</v>
      </c>
      <c r="F20" s="7"/>
      <c r="G20" s="7">
        <f>CONVERT(A20,"um","mm")</f>
        <v>0.0372</v>
      </c>
      <c r="H20" s="7">
        <f t="shared" si="1"/>
        <v>4.748553568441418</v>
      </c>
      <c r="I20" s="7">
        <v>29.1</v>
      </c>
      <c r="J20" s="7">
        <v>4</v>
      </c>
      <c r="K20" s="8">
        <f>SUM(E23+E24+E25+E26)</f>
        <v>10.02</v>
      </c>
      <c r="O20" s="2" t="s">
        <v>31</v>
      </c>
      <c r="P20" s="2">
        <v>4.027</v>
      </c>
      <c r="U20" s="2">
        <v>5</v>
      </c>
      <c r="V20" s="2">
        <v>10</v>
      </c>
      <c r="W20" s="2">
        <v>16</v>
      </c>
      <c r="X20" s="2">
        <v>25</v>
      </c>
      <c r="Y20" s="2">
        <v>50</v>
      </c>
      <c r="Z20" s="2">
        <v>75</v>
      </c>
      <c r="AA20" s="2">
        <v>84</v>
      </c>
      <c r="AB20" s="2">
        <v>90</v>
      </c>
      <c r="AC20" s="2">
        <v>95</v>
      </c>
      <c r="AD20" s="2" t="s">
        <v>45</v>
      </c>
      <c r="AE20" s="2" t="s">
        <v>46</v>
      </c>
    </row>
    <row r="21" spans="1:30" ht="8.25">
      <c r="A21" s="11">
        <v>44.2</v>
      </c>
      <c r="B21" s="12">
        <v>325</v>
      </c>
      <c r="C21" s="7">
        <v>74.3</v>
      </c>
      <c r="D21" s="7">
        <v>25.7</v>
      </c>
      <c r="E21" s="7">
        <v>3.35</v>
      </c>
      <c r="F21" s="7"/>
      <c r="G21" s="7">
        <f>CONVERT(A21,"um","mm")</f>
        <v>0.0442</v>
      </c>
      <c r="H21" s="7">
        <f t="shared" si="1"/>
        <v>4.499809820158018</v>
      </c>
      <c r="I21" s="7">
        <v>25.7</v>
      </c>
      <c r="J21" s="7">
        <v>3</v>
      </c>
      <c r="K21" s="8">
        <f>SUM(E27+E28+E29+E30)</f>
        <v>5.76</v>
      </c>
      <c r="O21" s="2" t="s">
        <v>32</v>
      </c>
      <c r="P21" s="2">
        <v>19.89</v>
      </c>
      <c r="U21" s="2">
        <v>0.001349</v>
      </c>
      <c r="V21" s="2">
        <v>0.002326</v>
      </c>
      <c r="W21" s="2">
        <v>0.003464</v>
      </c>
      <c r="X21" s="2">
        <v>0.005352</v>
      </c>
      <c r="Y21" s="2">
        <v>0.01449</v>
      </c>
      <c r="Z21" s="2">
        <v>0.04587</v>
      </c>
      <c r="AA21" s="2">
        <v>0.07656999999999999</v>
      </c>
      <c r="AB21" s="2">
        <v>0.1179</v>
      </c>
      <c r="AC21" s="2">
        <v>0.1944</v>
      </c>
      <c r="AD21" s="2">
        <f>((W21+AA21)/2)</f>
        <v>0.04001699999999999</v>
      </c>
    </row>
    <row r="22" spans="1:31" ht="8.25">
      <c r="A22" s="11">
        <v>52.6</v>
      </c>
      <c r="B22" s="12">
        <v>270</v>
      </c>
      <c r="C22" s="7">
        <v>77.6</v>
      </c>
      <c r="D22" s="7">
        <v>22.4</v>
      </c>
      <c r="E22" s="7">
        <v>3.1</v>
      </c>
      <c r="F22" s="7"/>
      <c r="G22" s="7">
        <f>CONVERT(A22,"um","mm")</f>
        <v>0.0526</v>
      </c>
      <c r="H22" s="7">
        <f t="shared" si="1"/>
        <v>4.2487933902571475</v>
      </c>
      <c r="I22" s="7">
        <v>22.4</v>
      </c>
      <c r="J22" s="7">
        <v>2</v>
      </c>
      <c r="K22" s="8">
        <f>SUM(E31+E32+E33+E34)</f>
        <v>2.56</v>
      </c>
      <c r="U22" s="2">
        <v>9.533893936375906</v>
      </c>
      <c r="V22" s="2">
        <v>8.747933187850956</v>
      </c>
      <c r="W22" s="2">
        <v>8.17334535459745</v>
      </c>
      <c r="X22" s="2">
        <v>7.545706168682713</v>
      </c>
      <c r="Y22" s="2">
        <v>6.108798594879883</v>
      </c>
      <c r="Z22" s="2">
        <v>4.446305282354851</v>
      </c>
      <c r="AA22" s="2">
        <v>3.7070769324652595</v>
      </c>
      <c r="AB22" s="2">
        <v>3.084364376569687</v>
      </c>
      <c r="AC22" s="2">
        <v>2.362899875943669</v>
      </c>
      <c r="AD22" s="2">
        <f>((W22+AA22)/2)</f>
        <v>5.9402111435313545</v>
      </c>
      <c r="AE22" s="2">
        <f>((X22-AB22)/2)</f>
        <v>2.2306708960565134</v>
      </c>
    </row>
    <row r="23" spans="1:11" ht="8.25">
      <c r="A23" s="11">
        <v>62.5</v>
      </c>
      <c r="B23" s="12">
        <v>230</v>
      </c>
      <c r="C23" s="7">
        <v>80.7</v>
      </c>
      <c r="D23" s="7">
        <v>19.3</v>
      </c>
      <c r="E23" s="7">
        <v>2.72</v>
      </c>
      <c r="F23" s="7"/>
      <c r="G23" s="7">
        <f>CONVERT(A23,"um","mm")</f>
        <v>0.0625</v>
      </c>
      <c r="H23" s="7">
        <f t="shared" si="1"/>
        <v>4</v>
      </c>
      <c r="I23" s="7">
        <v>19.3</v>
      </c>
      <c r="J23" s="7">
        <v>1</v>
      </c>
      <c r="K23" s="8">
        <f>SUM(E35+E36+E37+E38)</f>
        <v>0.9262</v>
      </c>
    </row>
    <row r="24" spans="1:17" ht="8.25">
      <c r="A24" s="11">
        <v>74</v>
      </c>
      <c r="B24" s="12">
        <v>200</v>
      </c>
      <c r="C24" s="7">
        <v>83.5</v>
      </c>
      <c r="D24" s="7">
        <v>16.5</v>
      </c>
      <c r="E24" s="7">
        <v>2.54</v>
      </c>
      <c r="F24" s="7"/>
      <c r="G24" s="7">
        <f>CONVERT(A24,"um","mm")</f>
        <v>0.074</v>
      </c>
      <c r="H24" s="7">
        <f t="shared" si="1"/>
        <v>3.7563309190331378</v>
      </c>
      <c r="I24" s="7">
        <v>16.5</v>
      </c>
      <c r="J24" s="7">
        <v>0</v>
      </c>
      <c r="K24" s="8">
        <f>SUM(E39+E40+E41+E42)</f>
        <v>0</v>
      </c>
      <c r="O24" s="2" t="s">
        <v>42</v>
      </c>
      <c r="P24" s="2" t="s">
        <v>43</v>
      </c>
      <c r="Q24" s="2" t="s">
        <v>44</v>
      </c>
    </row>
    <row r="25" spans="1:17" ht="8.25">
      <c r="A25" s="11">
        <v>88</v>
      </c>
      <c r="B25" s="12">
        <v>170</v>
      </c>
      <c r="C25" s="7">
        <v>86</v>
      </c>
      <c r="D25" s="7">
        <v>14</v>
      </c>
      <c r="E25" s="7">
        <v>2.46</v>
      </c>
      <c r="F25" s="7"/>
      <c r="G25" s="7">
        <f>CONVERT(A25,"um","mm")</f>
        <v>0.088</v>
      </c>
      <c r="H25" s="7">
        <f t="shared" si="1"/>
        <v>3.50635266602479</v>
      </c>
      <c r="I25" s="7">
        <v>14</v>
      </c>
      <c r="J25" s="7">
        <v>-1</v>
      </c>
      <c r="K25" s="8">
        <f>SUM(E43+E44)</f>
        <v>0</v>
      </c>
      <c r="O25" s="2">
        <f>SUM(K25+K24+K23+K22+K21+K20)</f>
        <v>19.266199999999998</v>
      </c>
      <c r="P25" s="2">
        <f>SUM(K19+K18+K17+K16)</f>
        <v>62.529999999999994</v>
      </c>
      <c r="Q25" s="2">
        <f>SUM(K15+K14+K13+K12+K11+K10)</f>
        <v>18.249999999999996</v>
      </c>
    </row>
    <row r="26" spans="1:11" ht="8.25">
      <c r="A26" s="11">
        <v>105</v>
      </c>
      <c r="B26" s="12">
        <v>140</v>
      </c>
      <c r="C26" s="7">
        <v>88.5</v>
      </c>
      <c r="D26" s="7">
        <v>11.5</v>
      </c>
      <c r="E26" s="7">
        <v>2.3</v>
      </c>
      <c r="F26" s="7"/>
      <c r="G26" s="7">
        <f>CONVERT(A26,"um","mm")</f>
        <v>0.105</v>
      </c>
      <c r="H26" s="7">
        <f t="shared" si="1"/>
        <v>3.2515387669959646</v>
      </c>
      <c r="I26" s="7">
        <v>11.5</v>
      </c>
      <c r="J26" s="7"/>
      <c r="K26" s="8"/>
    </row>
    <row r="27" spans="1:11" ht="8.25">
      <c r="A27" s="11">
        <v>125</v>
      </c>
      <c r="B27" s="12">
        <v>120</v>
      </c>
      <c r="C27" s="7">
        <v>90.8</v>
      </c>
      <c r="D27" s="7">
        <v>9.25</v>
      </c>
      <c r="E27" s="7">
        <v>2</v>
      </c>
      <c r="F27" s="7"/>
      <c r="G27" s="7">
        <f>CONVERT(A27,"um","mm")</f>
        <v>0.125</v>
      </c>
      <c r="H27" s="7">
        <f t="shared" si="1"/>
        <v>3</v>
      </c>
      <c r="I27" s="7">
        <v>9.25</v>
      </c>
      <c r="J27" s="7"/>
      <c r="K27" s="8"/>
    </row>
    <row r="28" spans="1:11" ht="8.25">
      <c r="A28" s="11">
        <v>149</v>
      </c>
      <c r="B28" s="12">
        <v>100</v>
      </c>
      <c r="C28" s="7">
        <v>92.8</v>
      </c>
      <c r="D28" s="7">
        <v>7.25</v>
      </c>
      <c r="E28" s="7">
        <v>1.55</v>
      </c>
      <c r="F28" s="7"/>
      <c r="G28" s="7">
        <f>CONVERT(A28,"um","mm")</f>
        <v>0.149</v>
      </c>
      <c r="H28" s="7">
        <f t="shared" si="1"/>
        <v>2.746615764199926</v>
      </c>
      <c r="I28" s="7">
        <v>7.25</v>
      </c>
      <c r="J28" s="7"/>
      <c r="K28" s="8"/>
    </row>
    <row r="29" spans="1:11" ht="8.25">
      <c r="A29" s="11">
        <v>177</v>
      </c>
      <c r="B29" s="12">
        <v>80</v>
      </c>
      <c r="C29" s="7">
        <v>94.3</v>
      </c>
      <c r="D29" s="7">
        <v>5.69</v>
      </c>
      <c r="E29" s="7">
        <v>1.2</v>
      </c>
      <c r="F29" s="7"/>
      <c r="G29" s="7">
        <f>CONVERT(A29,"um","mm")</f>
        <v>0.177</v>
      </c>
      <c r="H29" s="7">
        <f t="shared" si="1"/>
        <v>2.49817873457909</v>
      </c>
      <c r="I29" s="7">
        <v>5.69</v>
      </c>
      <c r="J29" s="7"/>
      <c r="K29" s="8"/>
    </row>
    <row r="30" spans="1:11" ht="8.25">
      <c r="A30" s="11">
        <v>210</v>
      </c>
      <c r="B30" s="12">
        <v>70</v>
      </c>
      <c r="C30" s="7">
        <v>95.5</v>
      </c>
      <c r="D30" s="7">
        <v>4.49</v>
      </c>
      <c r="E30" s="7">
        <v>1.01</v>
      </c>
      <c r="F30" s="7"/>
      <c r="G30" s="7">
        <f>CONVERT(A30,"um","mm")</f>
        <v>0.21</v>
      </c>
      <c r="H30" s="7">
        <f t="shared" si="1"/>
        <v>2.2515387669959646</v>
      </c>
      <c r="I30" s="7">
        <v>4.49</v>
      </c>
      <c r="J30" s="7"/>
      <c r="K30" s="8"/>
    </row>
    <row r="31" spans="1:11" ht="8.25">
      <c r="A31" s="11">
        <v>250</v>
      </c>
      <c r="B31" s="12">
        <v>60</v>
      </c>
      <c r="C31" s="7">
        <v>96.5</v>
      </c>
      <c r="D31" s="7">
        <v>3.49</v>
      </c>
      <c r="E31" s="7">
        <v>0.79</v>
      </c>
      <c r="F31" s="7"/>
      <c r="G31" s="7">
        <f>CONVERT(A31,"um","mm")</f>
        <v>0.25</v>
      </c>
      <c r="H31" s="7">
        <f t="shared" si="1"/>
        <v>2</v>
      </c>
      <c r="I31" s="7">
        <v>3.49</v>
      </c>
      <c r="J31" s="7"/>
      <c r="K31" s="8"/>
    </row>
    <row r="32" spans="1:11" ht="8.25">
      <c r="A32" s="11">
        <v>297</v>
      </c>
      <c r="B32" s="12">
        <v>50</v>
      </c>
      <c r="C32" s="7">
        <v>97.3</v>
      </c>
      <c r="D32" s="7">
        <v>2.7</v>
      </c>
      <c r="E32" s="7">
        <v>0.63</v>
      </c>
      <c r="F32" s="7"/>
      <c r="G32" s="7">
        <f>CONVERT(A32,"um","mm")</f>
        <v>0.297</v>
      </c>
      <c r="H32" s="7">
        <f t="shared" si="1"/>
        <v>1.7514651638613215</v>
      </c>
      <c r="I32" s="7">
        <v>2.7</v>
      </c>
      <c r="J32" s="7"/>
      <c r="K32" s="8"/>
    </row>
    <row r="33" spans="1:11" ht="8.25">
      <c r="A33" s="11">
        <v>354</v>
      </c>
      <c r="B33" s="12">
        <v>45</v>
      </c>
      <c r="C33" s="7">
        <v>97.9</v>
      </c>
      <c r="D33" s="7">
        <v>2.06</v>
      </c>
      <c r="E33" s="7">
        <v>0.56</v>
      </c>
      <c r="F33" s="7"/>
      <c r="G33" s="7">
        <f>CONVERT(A33,"um","mm")</f>
        <v>0.354</v>
      </c>
      <c r="H33" s="7">
        <f t="shared" si="1"/>
        <v>1.4981787345790896</v>
      </c>
      <c r="I33" s="7">
        <v>2.06</v>
      </c>
      <c r="J33" s="7"/>
      <c r="K33" s="8"/>
    </row>
    <row r="34" spans="1:11" ht="8.25">
      <c r="A34" s="11">
        <v>420</v>
      </c>
      <c r="B34" s="12">
        <v>40</v>
      </c>
      <c r="C34" s="7">
        <v>98.5</v>
      </c>
      <c r="D34" s="7">
        <v>1.51</v>
      </c>
      <c r="E34" s="7">
        <v>0.58</v>
      </c>
      <c r="F34" s="7"/>
      <c r="G34" s="7">
        <f>CONVERT(A34,"um","mm")</f>
        <v>0.42</v>
      </c>
      <c r="H34" s="7">
        <f t="shared" si="1"/>
        <v>1.2515387669959643</v>
      </c>
      <c r="I34" s="7">
        <v>1.51</v>
      </c>
      <c r="J34" s="7"/>
      <c r="K34" s="8"/>
    </row>
    <row r="35" spans="1:11" ht="8.25">
      <c r="A35" s="11">
        <v>500</v>
      </c>
      <c r="B35" s="12">
        <v>35</v>
      </c>
      <c r="C35" s="7">
        <v>99.1</v>
      </c>
      <c r="D35" s="7">
        <v>0.92</v>
      </c>
      <c r="E35" s="7">
        <v>0.5</v>
      </c>
      <c r="F35" s="7"/>
      <c r="G35" s="7">
        <f>CONVERT(A35,"um","mm")</f>
        <v>0.5</v>
      </c>
      <c r="H35" s="7">
        <f t="shared" si="1"/>
        <v>1</v>
      </c>
      <c r="I35" s="7">
        <v>0.92</v>
      </c>
      <c r="J35" s="7"/>
      <c r="K35" s="8"/>
    </row>
    <row r="36" spans="1:11" ht="8.25">
      <c r="A36" s="11">
        <v>590</v>
      </c>
      <c r="B36" s="12">
        <v>30</v>
      </c>
      <c r="C36" s="7">
        <v>99.6</v>
      </c>
      <c r="D36" s="7">
        <v>0.43</v>
      </c>
      <c r="E36" s="7">
        <v>0.34</v>
      </c>
      <c r="F36" s="7"/>
      <c r="G36" s="7">
        <f>CONVERT(A36,"um","mm")</f>
        <v>0.59</v>
      </c>
      <c r="H36" s="7">
        <f t="shared" si="1"/>
        <v>0.7612131404128836</v>
      </c>
      <c r="I36" s="7">
        <v>0.43</v>
      </c>
      <c r="J36" s="7"/>
      <c r="K36" s="8"/>
    </row>
    <row r="37" spans="1:11" ht="8.25">
      <c r="A37" s="11">
        <v>710</v>
      </c>
      <c r="B37" s="12">
        <v>25</v>
      </c>
      <c r="C37" s="7">
        <v>99.9</v>
      </c>
      <c r="D37" s="7">
        <v>0.086</v>
      </c>
      <c r="E37" s="7">
        <v>0.081</v>
      </c>
      <c r="F37" s="7"/>
      <c r="G37" s="7">
        <f>CONVERT(A37,"um","mm")</f>
        <v>0.71</v>
      </c>
      <c r="H37" s="7">
        <f t="shared" si="1"/>
        <v>0.49410907027004275</v>
      </c>
      <c r="I37" s="7">
        <v>0.086</v>
      </c>
      <c r="J37" s="7"/>
      <c r="K37" s="8"/>
    </row>
    <row r="38" spans="1:11" ht="8.25">
      <c r="A38" s="11">
        <v>840</v>
      </c>
      <c r="B38" s="12">
        <v>20</v>
      </c>
      <c r="C38" s="7">
        <v>99.99</v>
      </c>
      <c r="D38" s="7">
        <v>0.0052</v>
      </c>
      <c r="E38" s="7">
        <v>0.0052</v>
      </c>
      <c r="F38" s="7"/>
      <c r="G38" s="7">
        <f>CONVERT(A38,"um","mm")</f>
        <v>0.84</v>
      </c>
      <c r="H38" s="7">
        <f t="shared" si="1"/>
        <v>0.2515387669959645</v>
      </c>
      <c r="I38" s="7">
        <v>0.0052</v>
      </c>
      <c r="J38" s="7"/>
      <c r="K38" s="8"/>
    </row>
    <row r="39" spans="1:11" ht="8.25">
      <c r="A39" s="11">
        <v>1000</v>
      </c>
      <c r="B39" s="12">
        <v>18</v>
      </c>
      <c r="C39" s="7">
        <v>100</v>
      </c>
      <c r="D39" s="7">
        <v>0</v>
      </c>
      <c r="E39" s="7">
        <v>0</v>
      </c>
      <c r="F39" s="7"/>
      <c r="G39" s="7">
        <f>CONVERT(A39,"um","mm")</f>
        <v>1</v>
      </c>
      <c r="H39" s="7">
        <f t="shared" si="1"/>
        <v>0</v>
      </c>
      <c r="I39" s="7">
        <v>0</v>
      </c>
      <c r="J39" s="7"/>
      <c r="K39" s="8"/>
    </row>
    <row r="40" spans="1:11" ht="8.25">
      <c r="A40" s="11">
        <v>1190</v>
      </c>
      <c r="B40" s="12">
        <v>16</v>
      </c>
      <c r="C40" s="7">
        <v>100</v>
      </c>
      <c r="D40" s="7">
        <v>0</v>
      </c>
      <c r="E40" s="7">
        <v>0</v>
      </c>
      <c r="F40" s="7"/>
      <c r="G40" s="7">
        <f>CONVERT(A40,"um","mm")</f>
        <v>1.19</v>
      </c>
      <c r="H40" s="7">
        <f t="shared" si="1"/>
        <v>-0.2509615735332188</v>
      </c>
      <c r="I40" s="7">
        <v>0</v>
      </c>
      <c r="J40" s="7"/>
      <c r="K40" s="8"/>
    </row>
    <row r="41" spans="1:11" ht="8.25">
      <c r="A41" s="11">
        <v>1410</v>
      </c>
      <c r="B41" s="12">
        <v>14</v>
      </c>
      <c r="C41" s="7">
        <v>100</v>
      </c>
      <c r="D41" s="7">
        <v>0</v>
      </c>
      <c r="E41" s="7">
        <v>0</v>
      </c>
      <c r="F41" s="7"/>
      <c r="G41" s="7">
        <f>CONVERT(A41,"um","mm")</f>
        <v>1.41</v>
      </c>
      <c r="H41" s="7">
        <f t="shared" si="1"/>
        <v>-0.4956951626240688</v>
      </c>
      <c r="I41" s="7">
        <v>0</v>
      </c>
      <c r="J41" s="7"/>
      <c r="K41" s="8"/>
    </row>
    <row r="42" spans="1:11" ht="8.25">
      <c r="A42" s="11">
        <v>1680</v>
      </c>
      <c r="B42" s="12">
        <v>12</v>
      </c>
      <c r="C42" s="7">
        <v>100</v>
      </c>
      <c r="D42" s="7">
        <v>0</v>
      </c>
      <c r="E42" s="7">
        <v>0</v>
      </c>
      <c r="F42" s="7"/>
      <c r="G42" s="7">
        <f>CONVERT(A42,"um","mm")</f>
        <v>1.68</v>
      </c>
      <c r="H42" s="7">
        <f t="shared" si="1"/>
        <v>-0.7484612330040356</v>
      </c>
      <c r="I42" s="7">
        <v>0</v>
      </c>
      <c r="J42" s="7"/>
      <c r="K42" s="8"/>
    </row>
    <row r="43" spans="1:11" ht="8.25">
      <c r="A43" s="11">
        <v>2000</v>
      </c>
      <c r="B43" s="12">
        <v>10</v>
      </c>
      <c r="C43" s="7">
        <v>100</v>
      </c>
      <c r="D43" s="7">
        <v>0</v>
      </c>
      <c r="E43" s="7">
        <v>0</v>
      </c>
      <c r="F43" s="7"/>
      <c r="G43" s="7">
        <f>CONVERT(A43,"um","mm")</f>
        <v>2</v>
      </c>
      <c r="H43" s="7">
        <f t="shared" si="1"/>
        <v>-1</v>
      </c>
      <c r="I43" s="7">
        <v>0</v>
      </c>
      <c r="J43" s="7"/>
      <c r="K43" s="8"/>
    </row>
    <row r="44" spans="1:11" ht="9" thickBot="1">
      <c r="A44" s="13"/>
      <c r="B44" s="14"/>
      <c r="C44" s="9">
        <v>100</v>
      </c>
      <c r="D44" s="9">
        <v>0</v>
      </c>
      <c r="E44" s="9"/>
      <c r="F44" s="9"/>
      <c r="G44" s="9">
        <f>CONVERT(A44,"um","mm")</f>
        <v>0</v>
      </c>
      <c r="H44" s="9" t="e">
        <f t="shared" si="1"/>
        <v>#NUM!</v>
      </c>
      <c r="I44" s="9"/>
      <c r="J44" s="9"/>
      <c r="K44" s="10"/>
    </row>
    <row r="45" ht="9" thickTop="1"/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J1">
      <selection activeCell="O25" sqref="O25:Q25"/>
    </sheetView>
  </sheetViews>
  <sheetFormatPr defaultColWidth="9.140625" defaultRowHeight="12.75"/>
  <cols>
    <col min="1" max="1" width="8.00390625" style="2" bestFit="1" customWidth="1"/>
    <col min="2" max="2" width="9.421875" style="2" bestFit="1" customWidth="1"/>
    <col min="3" max="4" width="9.28125" style="2" bestFit="1" customWidth="1"/>
    <col min="5" max="5" width="10.57421875" style="2" bestFit="1" customWidth="1"/>
    <col min="6" max="6" width="0.85546875" style="2" customWidth="1"/>
    <col min="7" max="8" width="5.00390625" style="2" bestFit="1" customWidth="1"/>
    <col min="9" max="9" width="5.28125" style="2" bestFit="1" customWidth="1"/>
    <col min="10" max="10" width="4.57421875" style="2" bestFit="1" customWidth="1"/>
    <col min="11" max="11" width="6.28125" style="2" bestFit="1" customWidth="1"/>
    <col min="12" max="14" width="0.85546875" style="2" customWidth="1"/>
    <col min="15" max="15" width="11.57421875" style="2" bestFit="1" customWidth="1"/>
    <col min="16" max="16" width="6.28125" style="2" bestFit="1" customWidth="1"/>
    <col min="17" max="17" width="5.00390625" style="2" bestFit="1" customWidth="1"/>
    <col min="18" max="18" width="4.8515625" style="2" bestFit="1" customWidth="1"/>
    <col min="19" max="19" width="0.85546875" style="2" customWidth="1"/>
    <col min="20" max="20" width="4.8515625" style="2" bestFit="1" customWidth="1"/>
    <col min="21" max="21" width="5.57421875" style="2" bestFit="1" customWidth="1"/>
    <col min="22" max="22" width="5.00390625" style="2" bestFit="1" customWidth="1"/>
    <col min="23" max="23" width="4.8515625" style="2" bestFit="1" customWidth="1"/>
    <col min="24" max="25" width="4.7109375" style="2" bestFit="1" customWidth="1"/>
    <col min="26" max="26" width="4.57421875" style="2" bestFit="1" customWidth="1"/>
    <col min="27" max="28" width="4.8515625" style="2" bestFit="1" customWidth="1"/>
    <col min="29" max="29" width="4.7109375" style="2" bestFit="1" customWidth="1"/>
    <col min="30" max="30" width="7.00390625" style="2" bestFit="1" customWidth="1"/>
    <col min="31" max="31" width="11.140625" style="2" bestFit="1" customWidth="1"/>
    <col min="32" max="16384" width="9.140625" style="2" customWidth="1"/>
  </cols>
  <sheetData>
    <row r="1" spans="1:2" ht="8.25">
      <c r="A1" s="2" t="s">
        <v>0</v>
      </c>
      <c r="B1" s="2">
        <v>37362.61597222222</v>
      </c>
    </row>
    <row r="2" spans="1:5" ht="8.25">
      <c r="A2" s="2" t="s">
        <v>1</v>
      </c>
      <c r="B2" s="2" t="s">
        <v>167</v>
      </c>
      <c r="C2" s="2" t="s">
        <v>36</v>
      </c>
      <c r="D2" s="2" t="s">
        <v>37</v>
      </c>
      <c r="E2" s="2" t="s">
        <v>38</v>
      </c>
    </row>
    <row r="3" spans="1:6" ht="8.25">
      <c r="A3" s="2" t="s">
        <v>3</v>
      </c>
      <c r="B3" s="2" t="s">
        <v>168</v>
      </c>
      <c r="C3" s="2">
        <f>AVERAGE(E3:F3)</f>
        <v>33.791666666666664</v>
      </c>
      <c r="D3" s="2">
        <f>CONVERT(C3,"ft","m")</f>
        <v>10.2997</v>
      </c>
      <c r="E3" s="2">
        <f>CONVERT(VALUE(LEFT(B4,3)),"in","ft")</f>
        <v>33.666666666666664</v>
      </c>
      <c r="F3" s="2">
        <f>CONVERT(VALUE(RIGHT(B4,3)),"in","ft")</f>
        <v>33.916666666666664</v>
      </c>
    </row>
    <row r="4" spans="1:2" ht="8.25">
      <c r="A4" s="2" t="s">
        <v>5</v>
      </c>
      <c r="B4" s="2" t="s">
        <v>169</v>
      </c>
    </row>
    <row r="5" ht="8.25">
      <c r="A5" s="2" t="s">
        <v>7</v>
      </c>
    </row>
    <row r="6" ht="9" thickBot="1"/>
    <row r="7" spans="1:21" ht="9" thickTop="1">
      <c r="A7" s="3" t="s">
        <v>18</v>
      </c>
      <c r="B7" s="4" t="s">
        <v>26</v>
      </c>
      <c r="C7" s="4" t="s">
        <v>20</v>
      </c>
      <c r="D7" s="4" t="s">
        <v>21</v>
      </c>
      <c r="E7" s="4" t="s">
        <v>22</v>
      </c>
      <c r="F7" s="4"/>
      <c r="G7" s="4"/>
      <c r="H7" s="4"/>
      <c r="I7" s="4"/>
      <c r="J7" s="4"/>
      <c r="K7" s="5"/>
      <c r="T7" s="2" t="s">
        <v>24</v>
      </c>
      <c r="U7" s="2" t="s">
        <v>33</v>
      </c>
    </row>
    <row r="8" spans="1:23" ht="8.25">
      <c r="A8" s="6" t="s">
        <v>23</v>
      </c>
      <c r="B8" s="7"/>
      <c r="C8" s="7" t="s">
        <v>24</v>
      </c>
      <c r="D8" s="7" t="s">
        <v>24</v>
      </c>
      <c r="E8" s="7" t="s">
        <v>24</v>
      </c>
      <c r="F8" s="7"/>
      <c r="G8" s="7"/>
      <c r="H8" s="7"/>
      <c r="I8" s="7"/>
      <c r="J8" s="7"/>
      <c r="K8" s="8"/>
      <c r="Q8" s="2" t="s">
        <v>27</v>
      </c>
      <c r="R8" s="2" t="s">
        <v>28</v>
      </c>
      <c r="T8" s="2" t="s">
        <v>25</v>
      </c>
      <c r="U8" s="2" t="s">
        <v>34</v>
      </c>
      <c r="V8" s="2" t="s">
        <v>27</v>
      </c>
      <c r="W8" s="2" t="s">
        <v>28</v>
      </c>
    </row>
    <row r="9" spans="1:21" ht="8.25">
      <c r="A9" s="6"/>
      <c r="B9" s="7"/>
      <c r="C9" s="7" t="s">
        <v>25</v>
      </c>
      <c r="D9" s="7" t="s">
        <v>29</v>
      </c>
      <c r="E9" s="7" t="s">
        <v>25</v>
      </c>
      <c r="F9" s="7"/>
      <c r="G9" s="7" t="s">
        <v>27</v>
      </c>
      <c r="H9" s="7" t="s">
        <v>28</v>
      </c>
      <c r="I9" s="7" t="s">
        <v>39</v>
      </c>
      <c r="J9" s="7" t="s">
        <v>40</v>
      </c>
      <c r="K9" s="8" t="s">
        <v>41</v>
      </c>
      <c r="O9" s="2" t="s">
        <v>8</v>
      </c>
      <c r="P9" s="2">
        <v>0.375</v>
      </c>
      <c r="Q9" s="2">
        <f>CONVERT(P9,"um","mm")</f>
        <v>0.000375</v>
      </c>
      <c r="R9" s="2">
        <f>-LOG(Q9/1,2)</f>
        <v>11.380821783940931</v>
      </c>
      <c r="U9" s="2" t="s">
        <v>35</v>
      </c>
    </row>
    <row r="10" spans="1:23" ht="8.25">
      <c r="A10" s="11">
        <v>0</v>
      </c>
      <c r="B10" s="12">
        <v>1400</v>
      </c>
      <c r="C10" s="7">
        <v>0</v>
      </c>
      <c r="D10" s="7">
        <v>100</v>
      </c>
      <c r="E10" s="7">
        <v>0</v>
      </c>
      <c r="F10" s="7"/>
      <c r="G10" s="7">
        <f>CONVERT(A10,"um","mm")</f>
        <v>0</v>
      </c>
      <c r="H10" s="7" t="e">
        <f>-LOG(G10,2)</f>
        <v>#NUM!</v>
      </c>
      <c r="I10" s="7">
        <v>100</v>
      </c>
      <c r="J10" s="7"/>
      <c r="K10" s="8"/>
      <c r="O10" s="2" t="s">
        <v>9</v>
      </c>
      <c r="P10" s="2">
        <v>2000</v>
      </c>
      <c r="Q10" s="2">
        <f>CONVERT(P10,"um","mm")</f>
        <v>2</v>
      </c>
      <c r="R10" s="2">
        <f aca="true" t="shared" si="0" ref="R10:R16">-LOG(Q10/1,2)</f>
        <v>-1</v>
      </c>
      <c r="T10" s="2">
        <v>5</v>
      </c>
      <c r="U10" s="2">
        <v>0.84</v>
      </c>
      <c r="V10" s="2">
        <f>CONVERT(U10,"um","mm")</f>
        <v>0.00084</v>
      </c>
      <c r="W10" s="2">
        <f>-LOG(V10/1,2)</f>
        <v>10.21732305165805</v>
      </c>
    </row>
    <row r="11" spans="1:23" ht="8.25">
      <c r="A11" s="11">
        <v>0.12</v>
      </c>
      <c r="B11" s="12">
        <v>1300</v>
      </c>
      <c r="C11" s="7">
        <v>0</v>
      </c>
      <c r="D11" s="7">
        <v>100</v>
      </c>
      <c r="E11" s="7">
        <v>0</v>
      </c>
      <c r="F11" s="7"/>
      <c r="G11" s="7">
        <f>CONVERT(A11,"um","mm")</f>
        <v>0.00012</v>
      </c>
      <c r="H11" s="7">
        <f aca="true" t="shared" si="1" ref="H11:H44">-LOG(G11,2)</f>
        <v>13.024677973715656</v>
      </c>
      <c r="I11" s="7">
        <v>100</v>
      </c>
      <c r="J11" s="7">
        <v>13</v>
      </c>
      <c r="K11" s="8">
        <v>0</v>
      </c>
      <c r="O11" s="2" t="s">
        <v>10</v>
      </c>
      <c r="P11" s="2">
        <v>100</v>
      </c>
      <c r="Q11" s="2">
        <f>CONVERT(P11,"um","mm")</f>
        <v>0.1</v>
      </c>
      <c r="R11" s="2">
        <f t="shared" si="0"/>
        <v>3.321928094887362</v>
      </c>
      <c r="T11" s="2">
        <v>10</v>
      </c>
      <c r="U11" s="2">
        <v>1.287</v>
      </c>
      <c r="V11" s="2">
        <f>CONVERT(U11,"um","mm")</f>
        <v>0.001287</v>
      </c>
      <c r="W11" s="2">
        <f aca="true" t="shared" si="2" ref="W11:W18">-LOG(V11/1,2)</f>
        <v>9.601772231103473</v>
      </c>
    </row>
    <row r="12" spans="1:23" ht="8.25">
      <c r="A12" s="11">
        <v>0.24</v>
      </c>
      <c r="B12" s="12">
        <v>1200</v>
      </c>
      <c r="C12" s="7">
        <v>0</v>
      </c>
      <c r="D12" s="7">
        <v>100</v>
      </c>
      <c r="E12" s="7">
        <v>0.69</v>
      </c>
      <c r="F12" s="7"/>
      <c r="G12" s="7">
        <f>CONVERT(A12,"um","mm")</f>
        <v>0.00024</v>
      </c>
      <c r="H12" s="7">
        <f t="shared" si="1"/>
        <v>12.024677973715656</v>
      </c>
      <c r="I12" s="7">
        <v>100</v>
      </c>
      <c r="J12" s="7">
        <v>12</v>
      </c>
      <c r="K12" s="8">
        <v>0.69</v>
      </c>
      <c r="O12" s="2" t="s">
        <v>11</v>
      </c>
      <c r="P12" s="2">
        <v>32.37</v>
      </c>
      <c r="Q12" s="2">
        <f>CONVERT(P12,"um","mm")</f>
        <v>0.03237</v>
      </c>
      <c r="R12" s="2">
        <f t="shared" si="0"/>
        <v>4.949198824227639</v>
      </c>
      <c r="T12" s="2">
        <v>16</v>
      </c>
      <c r="U12" s="2">
        <v>2.065</v>
      </c>
      <c r="V12" s="2">
        <f>CONVERT(U12,"um","mm")</f>
        <v>0.002065</v>
      </c>
      <c r="W12" s="2">
        <f t="shared" si="2"/>
        <v>8.919642503017366</v>
      </c>
    </row>
    <row r="13" spans="1:23" ht="8.25">
      <c r="A13" s="11">
        <v>0.49</v>
      </c>
      <c r="B13" s="12">
        <v>1100</v>
      </c>
      <c r="C13" s="7">
        <v>0.69</v>
      </c>
      <c r="D13" s="7">
        <v>99.3</v>
      </c>
      <c r="E13" s="7">
        <v>6.03</v>
      </c>
      <c r="F13" s="7"/>
      <c r="G13" s="7">
        <f>CONVERT(A13,"um","mm")</f>
        <v>0.00049</v>
      </c>
      <c r="H13" s="7">
        <f t="shared" si="1"/>
        <v>10.994930630321603</v>
      </c>
      <c r="I13" s="7">
        <v>99.3</v>
      </c>
      <c r="J13" s="7">
        <v>11</v>
      </c>
      <c r="K13" s="8">
        <v>6.03</v>
      </c>
      <c r="O13" s="2" t="s">
        <v>12</v>
      </c>
      <c r="P13" s="2">
        <v>15.21</v>
      </c>
      <c r="Q13" s="2">
        <f>CONVERT(P13,"um","mm")</f>
        <v>0.01521</v>
      </c>
      <c r="R13" s="2">
        <f t="shared" si="0"/>
        <v>6.038836036712316</v>
      </c>
      <c r="T13" s="2">
        <v>25</v>
      </c>
      <c r="U13" s="2">
        <v>3.854</v>
      </c>
      <c r="V13" s="2">
        <f>CONVERT(U13,"um","mm")</f>
        <v>0.003854</v>
      </c>
      <c r="W13" s="2">
        <f t="shared" si="2"/>
        <v>8.019427713028454</v>
      </c>
    </row>
    <row r="14" spans="1:23" ht="8.25">
      <c r="A14" s="11">
        <v>0.98</v>
      </c>
      <c r="B14" s="12">
        <v>1000</v>
      </c>
      <c r="C14" s="7">
        <v>6.72</v>
      </c>
      <c r="D14" s="7">
        <v>93.3</v>
      </c>
      <c r="E14" s="7">
        <v>8.53</v>
      </c>
      <c r="F14" s="7"/>
      <c r="G14" s="7">
        <f>CONVERT(A14,"um","mm")</f>
        <v>0.00098</v>
      </c>
      <c r="H14" s="7">
        <f t="shared" si="1"/>
        <v>9.994930630321603</v>
      </c>
      <c r="I14" s="7">
        <v>93.3</v>
      </c>
      <c r="J14" s="7">
        <v>10</v>
      </c>
      <c r="K14" s="8">
        <v>8.53</v>
      </c>
      <c r="O14" s="2" t="s">
        <v>30</v>
      </c>
      <c r="P14" s="2">
        <v>4.06</v>
      </c>
      <c r="Q14" s="2">
        <f>CONVERT(P14,"um","mm")</f>
        <v>0.004059999999999999</v>
      </c>
      <c r="R14" s="2">
        <f t="shared" si="0"/>
        <v>7.944304557251636</v>
      </c>
      <c r="T14" s="2">
        <v>50</v>
      </c>
      <c r="U14" s="2">
        <v>15.21</v>
      </c>
      <c r="V14" s="2">
        <f>CONVERT(U14,"um","mm")</f>
        <v>0.01521</v>
      </c>
      <c r="W14" s="2">
        <f t="shared" si="2"/>
        <v>6.038836036712316</v>
      </c>
    </row>
    <row r="15" spans="1:23" ht="8.25">
      <c r="A15" s="11">
        <v>1.95</v>
      </c>
      <c r="B15" s="12">
        <v>900</v>
      </c>
      <c r="C15" s="7">
        <v>15.3</v>
      </c>
      <c r="D15" s="7">
        <v>84.7</v>
      </c>
      <c r="E15" s="7">
        <v>9.94</v>
      </c>
      <c r="F15" s="7"/>
      <c r="G15" s="7">
        <f>CONVERT(A15,"um","mm")</f>
        <v>0.00195</v>
      </c>
      <c r="H15" s="7">
        <f t="shared" si="1"/>
        <v>9.002310160687202</v>
      </c>
      <c r="I15" s="7">
        <v>84.7</v>
      </c>
      <c r="J15" s="7">
        <v>9</v>
      </c>
      <c r="K15" s="8">
        <v>9.94</v>
      </c>
      <c r="O15" s="2" t="s">
        <v>13</v>
      </c>
      <c r="P15" s="2">
        <v>2.129</v>
      </c>
      <c r="Q15" s="2">
        <f>CONVERT(P15,"um","mm")</f>
        <v>0.002129</v>
      </c>
      <c r="R15" s="2">
        <f t="shared" si="0"/>
        <v>8.87560833487188</v>
      </c>
      <c r="T15" s="2">
        <v>75</v>
      </c>
      <c r="U15" s="2">
        <v>45.85</v>
      </c>
      <c r="V15" s="2">
        <f>CONVERT(U15,"um","mm")</f>
        <v>0.04585</v>
      </c>
      <c r="W15" s="2">
        <f t="shared" si="2"/>
        <v>4.446934455954395</v>
      </c>
    </row>
    <row r="16" spans="1:23" ht="8.25">
      <c r="A16" s="11">
        <v>3.9</v>
      </c>
      <c r="B16" s="12">
        <v>800</v>
      </c>
      <c r="C16" s="7">
        <v>25.2</v>
      </c>
      <c r="D16" s="7">
        <v>74.8</v>
      </c>
      <c r="E16" s="7">
        <v>12</v>
      </c>
      <c r="F16" s="7"/>
      <c r="G16" s="7">
        <f>CONVERT(A16,"um","mm")</f>
        <v>0.0039</v>
      </c>
      <c r="H16" s="7">
        <f t="shared" si="1"/>
        <v>8.002310160687202</v>
      </c>
      <c r="I16" s="7">
        <v>74.8</v>
      </c>
      <c r="J16" s="7">
        <v>8</v>
      </c>
      <c r="K16" s="8">
        <v>12</v>
      </c>
      <c r="O16" s="2" t="s">
        <v>14</v>
      </c>
      <c r="P16" s="2">
        <v>50.22</v>
      </c>
      <c r="Q16" s="2">
        <f>CONVERT(P16,"um","mm")</f>
        <v>0.05022</v>
      </c>
      <c r="R16" s="2">
        <f t="shared" si="0"/>
        <v>4.315594161165312</v>
      </c>
      <c r="T16" s="2">
        <v>84</v>
      </c>
      <c r="U16" s="2">
        <v>62.06</v>
      </c>
      <c r="V16" s="2">
        <f>CONVERT(U16,"um","mm")</f>
        <v>0.06206</v>
      </c>
      <c r="W16" s="2">
        <f t="shared" si="2"/>
        <v>4.010192492908093</v>
      </c>
    </row>
    <row r="17" spans="1:23" ht="8.25">
      <c r="A17" s="11">
        <v>7.8</v>
      </c>
      <c r="B17" s="12">
        <v>700</v>
      </c>
      <c r="C17" s="7">
        <v>37.2</v>
      </c>
      <c r="D17" s="7">
        <v>62.8</v>
      </c>
      <c r="E17" s="7">
        <v>13.3</v>
      </c>
      <c r="F17" s="7"/>
      <c r="G17" s="7">
        <f>CONVERT(A17,"um","mm")</f>
        <v>0.0078</v>
      </c>
      <c r="H17" s="7">
        <f t="shared" si="1"/>
        <v>7.002310160687201</v>
      </c>
      <c r="I17" s="7">
        <v>62.8</v>
      </c>
      <c r="J17" s="7">
        <v>7</v>
      </c>
      <c r="K17" s="8">
        <v>13.3</v>
      </c>
      <c r="O17" s="2" t="s">
        <v>15</v>
      </c>
      <c r="P17" s="2">
        <v>43.95</v>
      </c>
      <c r="T17" s="2">
        <v>90</v>
      </c>
      <c r="U17" s="2">
        <v>79.99</v>
      </c>
      <c r="V17" s="2">
        <f>CONVERT(U17,"um","mm")</f>
        <v>0.07999</v>
      </c>
      <c r="W17" s="2">
        <f t="shared" si="2"/>
        <v>3.64403653792683</v>
      </c>
    </row>
    <row r="18" spans="1:23" ht="8.25">
      <c r="A18" s="11">
        <v>15.6</v>
      </c>
      <c r="B18" s="12">
        <v>600</v>
      </c>
      <c r="C18" s="7">
        <v>50.5</v>
      </c>
      <c r="D18" s="7">
        <v>49.5</v>
      </c>
      <c r="E18" s="7">
        <v>14.4</v>
      </c>
      <c r="F18" s="7"/>
      <c r="G18" s="7">
        <f>CONVERT(A18,"um","mm")</f>
        <v>0.0156</v>
      </c>
      <c r="H18" s="7">
        <f t="shared" si="1"/>
        <v>6.002310160687201</v>
      </c>
      <c r="I18" s="7">
        <v>49.5</v>
      </c>
      <c r="J18" s="7">
        <v>6</v>
      </c>
      <c r="K18" s="8">
        <v>14.4</v>
      </c>
      <c r="O18" s="2" t="s">
        <v>16</v>
      </c>
      <c r="P18" s="2">
        <v>1931</v>
      </c>
      <c r="T18" s="2">
        <v>95</v>
      </c>
      <c r="U18" s="2">
        <v>115.8</v>
      </c>
      <c r="V18" s="2">
        <f>CONVERT(U18,"um","mm")</f>
        <v>0.1158</v>
      </c>
      <c r="W18" s="2">
        <f t="shared" si="2"/>
        <v>3.110292841560213</v>
      </c>
    </row>
    <row r="19" spans="1:16" ht="8.25">
      <c r="A19" s="11">
        <v>31.2</v>
      </c>
      <c r="B19" s="12">
        <v>500</v>
      </c>
      <c r="C19" s="7">
        <v>65</v>
      </c>
      <c r="D19" s="7">
        <v>35</v>
      </c>
      <c r="E19" s="7">
        <v>4.21</v>
      </c>
      <c r="F19" s="7"/>
      <c r="G19" s="7">
        <f>CONVERT(A19,"um","mm")</f>
        <v>0.0312</v>
      </c>
      <c r="H19" s="7">
        <f t="shared" si="1"/>
        <v>5.002310160687201</v>
      </c>
      <c r="I19" s="7">
        <v>35</v>
      </c>
      <c r="J19" s="7">
        <v>5</v>
      </c>
      <c r="K19" s="8">
        <f>SUM(E19+E20+E21+E22)</f>
        <v>19.25</v>
      </c>
      <c r="O19" s="2" t="s">
        <v>17</v>
      </c>
      <c r="P19" s="2">
        <v>135.8</v>
      </c>
    </row>
    <row r="20" spans="1:31" ht="8.25">
      <c r="A20" s="11">
        <v>37.2</v>
      </c>
      <c r="B20" s="12">
        <v>400</v>
      </c>
      <c r="C20" s="7">
        <v>69.2</v>
      </c>
      <c r="D20" s="7">
        <v>30.8</v>
      </c>
      <c r="E20" s="7">
        <v>4.76</v>
      </c>
      <c r="F20" s="7"/>
      <c r="G20" s="7">
        <f>CONVERT(A20,"um","mm")</f>
        <v>0.0372</v>
      </c>
      <c r="H20" s="7">
        <f t="shared" si="1"/>
        <v>4.748553568441418</v>
      </c>
      <c r="I20" s="7">
        <v>30.8</v>
      </c>
      <c r="J20" s="7">
        <v>4</v>
      </c>
      <c r="K20" s="8">
        <f>SUM(E23+E24+E25+E26)</f>
        <v>11.47</v>
      </c>
      <c r="O20" s="2" t="s">
        <v>31</v>
      </c>
      <c r="P20" s="2">
        <v>2.71</v>
      </c>
      <c r="U20" s="2">
        <v>5</v>
      </c>
      <c r="V20" s="2">
        <v>10</v>
      </c>
      <c r="W20" s="2">
        <v>16</v>
      </c>
      <c r="X20" s="2">
        <v>25</v>
      </c>
      <c r="Y20" s="2">
        <v>50</v>
      </c>
      <c r="Z20" s="2">
        <v>75</v>
      </c>
      <c r="AA20" s="2">
        <v>84</v>
      </c>
      <c r="AB20" s="2">
        <v>90</v>
      </c>
      <c r="AC20" s="2">
        <v>95</v>
      </c>
      <c r="AD20" s="2" t="s">
        <v>45</v>
      </c>
      <c r="AE20" s="2" t="s">
        <v>46</v>
      </c>
    </row>
    <row r="21" spans="1:30" ht="8.25">
      <c r="A21" s="11">
        <v>44.2</v>
      </c>
      <c r="B21" s="12">
        <v>325</v>
      </c>
      <c r="C21" s="7">
        <v>73.9</v>
      </c>
      <c r="D21" s="7">
        <v>26.1</v>
      </c>
      <c r="E21" s="7">
        <v>5.25</v>
      </c>
      <c r="F21" s="7"/>
      <c r="G21" s="7">
        <f>CONVERT(A21,"um","mm")</f>
        <v>0.0442</v>
      </c>
      <c r="H21" s="7">
        <f t="shared" si="1"/>
        <v>4.499809820158018</v>
      </c>
      <c r="I21" s="7">
        <v>26.1</v>
      </c>
      <c r="J21" s="7">
        <v>3</v>
      </c>
      <c r="K21" s="8">
        <f>SUM(E27+E28+E29+E30)</f>
        <v>3.7299999999999995</v>
      </c>
      <c r="O21" s="2" t="s">
        <v>32</v>
      </c>
      <c r="P21" s="2">
        <v>9.74</v>
      </c>
      <c r="U21" s="2">
        <v>0.00084</v>
      </c>
      <c r="V21" s="2">
        <v>0.001287</v>
      </c>
      <c r="W21" s="2">
        <v>0.002065</v>
      </c>
      <c r="X21" s="2">
        <v>0.003854</v>
      </c>
      <c r="Y21" s="2">
        <v>0.01521</v>
      </c>
      <c r="Z21" s="2">
        <v>0.04585</v>
      </c>
      <c r="AA21" s="2">
        <v>0.06206</v>
      </c>
      <c r="AB21" s="2">
        <v>0.07999</v>
      </c>
      <c r="AC21" s="2">
        <v>0.1158</v>
      </c>
      <c r="AD21" s="2">
        <f>((W21+AA21)/2)</f>
        <v>0.0320625</v>
      </c>
    </row>
    <row r="22" spans="1:31" ht="8.25">
      <c r="A22" s="11">
        <v>52.6</v>
      </c>
      <c r="B22" s="12">
        <v>270</v>
      </c>
      <c r="C22" s="7">
        <v>79.2</v>
      </c>
      <c r="D22" s="7">
        <v>20.8</v>
      </c>
      <c r="E22" s="7">
        <v>5.03</v>
      </c>
      <c r="F22" s="7"/>
      <c r="G22" s="7">
        <f>CONVERT(A22,"um","mm")</f>
        <v>0.0526</v>
      </c>
      <c r="H22" s="7">
        <f t="shared" si="1"/>
        <v>4.2487933902571475</v>
      </c>
      <c r="I22" s="7">
        <v>20.8</v>
      </c>
      <c r="J22" s="7">
        <v>2</v>
      </c>
      <c r="K22" s="8">
        <f>SUM(E31+E32+E33+E34)</f>
        <v>0.59817</v>
      </c>
      <c r="U22" s="2">
        <v>10.21732305165805</v>
      </c>
      <c r="V22" s="2">
        <v>9.601772231103473</v>
      </c>
      <c r="W22" s="2">
        <v>8.919642503017366</v>
      </c>
      <c r="X22" s="2">
        <v>8.019427713028454</v>
      </c>
      <c r="Y22" s="2">
        <v>6.038836036712316</v>
      </c>
      <c r="Z22" s="2">
        <v>4.446934455954395</v>
      </c>
      <c r="AA22" s="2">
        <v>4.010192492908093</v>
      </c>
      <c r="AB22" s="2">
        <v>3.64403653792683</v>
      </c>
      <c r="AC22" s="2">
        <v>3.110292841560213</v>
      </c>
      <c r="AD22" s="2">
        <f>((W22+AA22)/2)</f>
        <v>6.4649174979627295</v>
      </c>
      <c r="AE22" s="2">
        <f>((X22-AB22)/2)</f>
        <v>2.187695587550812</v>
      </c>
    </row>
    <row r="23" spans="1:11" ht="8.25">
      <c r="A23" s="11">
        <v>62.5</v>
      </c>
      <c r="B23" s="12">
        <v>230</v>
      </c>
      <c r="C23" s="7">
        <v>84.2</v>
      </c>
      <c r="D23" s="7">
        <v>15.8</v>
      </c>
      <c r="E23" s="7">
        <v>4.2</v>
      </c>
      <c r="F23" s="7"/>
      <c r="G23" s="7">
        <f>CONVERT(A23,"um","mm")</f>
        <v>0.0625</v>
      </c>
      <c r="H23" s="7">
        <f t="shared" si="1"/>
        <v>4</v>
      </c>
      <c r="I23" s="7">
        <v>15.8</v>
      </c>
      <c r="J23" s="7">
        <v>1</v>
      </c>
      <c r="K23" s="8">
        <f>SUM(E35+E36+E37+E38)</f>
        <v>0</v>
      </c>
    </row>
    <row r="24" spans="1:17" ht="8.25">
      <c r="A24" s="11">
        <v>74</v>
      </c>
      <c r="B24" s="12">
        <v>200</v>
      </c>
      <c r="C24" s="7">
        <v>88.4</v>
      </c>
      <c r="D24" s="7">
        <v>11.6</v>
      </c>
      <c r="E24" s="7">
        <v>3.26</v>
      </c>
      <c r="F24" s="7"/>
      <c r="G24" s="7">
        <f>CONVERT(A24,"um","mm")</f>
        <v>0.074</v>
      </c>
      <c r="H24" s="7">
        <f t="shared" si="1"/>
        <v>3.7563309190331378</v>
      </c>
      <c r="I24" s="7">
        <v>11.6</v>
      </c>
      <c r="J24" s="7">
        <v>0</v>
      </c>
      <c r="K24" s="8">
        <f>SUM(E39+E40+E41+E42)</f>
        <v>0</v>
      </c>
      <c r="O24" s="2" t="s">
        <v>42</v>
      </c>
      <c r="P24" s="2" t="s">
        <v>43</v>
      </c>
      <c r="Q24" s="2" t="s">
        <v>44</v>
      </c>
    </row>
    <row r="25" spans="1:17" ht="8.25">
      <c r="A25" s="11">
        <v>88</v>
      </c>
      <c r="B25" s="12">
        <v>170</v>
      </c>
      <c r="C25" s="7">
        <v>91.7</v>
      </c>
      <c r="D25" s="7">
        <v>8.34</v>
      </c>
      <c r="E25" s="7">
        <v>2.34</v>
      </c>
      <c r="F25" s="7"/>
      <c r="G25" s="7">
        <f>CONVERT(A25,"um","mm")</f>
        <v>0.088</v>
      </c>
      <c r="H25" s="7">
        <f t="shared" si="1"/>
        <v>3.50635266602479</v>
      </c>
      <c r="I25" s="7">
        <v>8.34</v>
      </c>
      <c r="J25" s="7">
        <v>-1</v>
      </c>
      <c r="K25" s="8">
        <f>SUM(E43+E44)</f>
        <v>0</v>
      </c>
      <c r="O25" s="2">
        <f>SUM(K25+K24+K23+K22+K21+K20)</f>
        <v>15.798169999999999</v>
      </c>
      <c r="P25" s="2">
        <f>SUM(K19+K18+K17+K16)</f>
        <v>58.95</v>
      </c>
      <c r="Q25" s="2">
        <f>SUM(K15+K14+K13+K12+K11+K10)</f>
        <v>25.19</v>
      </c>
    </row>
    <row r="26" spans="1:11" ht="8.25">
      <c r="A26" s="11">
        <v>105</v>
      </c>
      <c r="B26" s="12">
        <v>140</v>
      </c>
      <c r="C26" s="7">
        <v>94</v>
      </c>
      <c r="D26" s="7">
        <v>5.99</v>
      </c>
      <c r="E26" s="7">
        <v>1.67</v>
      </c>
      <c r="F26" s="7"/>
      <c r="G26" s="7">
        <f>CONVERT(A26,"um","mm")</f>
        <v>0.105</v>
      </c>
      <c r="H26" s="7">
        <f t="shared" si="1"/>
        <v>3.2515387669959646</v>
      </c>
      <c r="I26" s="7">
        <v>5.99</v>
      </c>
      <c r="J26" s="7"/>
      <c r="K26" s="8"/>
    </row>
    <row r="27" spans="1:11" ht="8.25">
      <c r="A27" s="11">
        <v>125</v>
      </c>
      <c r="B27" s="12">
        <v>120</v>
      </c>
      <c r="C27" s="7">
        <v>95.7</v>
      </c>
      <c r="D27" s="7">
        <v>4.32</v>
      </c>
      <c r="E27" s="7">
        <v>1.28</v>
      </c>
      <c r="F27" s="7"/>
      <c r="G27" s="7">
        <f>CONVERT(A27,"um","mm")</f>
        <v>0.125</v>
      </c>
      <c r="H27" s="7">
        <f t="shared" si="1"/>
        <v>3</v>
      </c>
      <c r="I27" s="7">
        <v>4.32</v>
      </c>
      <c r="J27" s="7"/>
      <c r="K27" s="8"/>
    </row>
    <row r="28" spans="1:11" ht="8.25">
      <c r="A28" s="11">
        <v>149</v>
      </c>
      <c r="B28" s="12">
        <v>100</v>
      </c>
      <c r="C28" s="7">
        <v>97</v>
      </c>
      <c r="D28" s="7">
        <v>3.04</v>
      </c>
      <c r="E28" s="7">
        <v>0.98</v>
      </c>
      <c r="F28" s="7"/>
      <c r="G28" s="7">
        <f>CONVERT(A28,"um","mm")</f>
        <v>0.149</v>
      </c>
      <c r="H28" s="7">
        <f t="shared" si="1"/>
        <v>2.746615764199926</v>
      </c>
      <c r="I28" s="7">
        <v>3.04</v>
      </c>
      <c r="J28" s="7"/>
      <c r="K28" s="8"/>
    </row>
    <row r="29" spans="1:11" ht="8.25">
      <c r="A29" s="11">
        <v>177</v>
      </c>
      <c r="B29" s="12">
        <v>80</v>
      </c>
      <c r="C29" s="7">
        <v>97.9</v>
      </c>
      <c r="D29" s="7">
        <v>2.07</v>
      </c>
      <c r="E29" s="7">
        <v>0.8</v>
      </c>
      <c r="F29" s="7"/>
      <c r="G29" s="7">
        <f>CONVERT(A29,"um","mm")</f>
        <v>0.177</v>
      </c>
      <c r="H29" s="7">
        <f t="shared" si="1"/>
        <v>2.49817873457909</v>
      </c>
      <c r="I29" s="7">
        <v>2.07</v>
      </c>
      <c r="J29" s="7"/>
      <c r="K29" s="8"/>
    </row>
    <row r="30" spans="1:11" ht="8.25">
      <c r="A30" s="11">
        <v>210</v>
      </c>
      <c r="B30" s="12">
        <v>70</v>
      </c>
      <c r="C30" s="7">
        <v>98.7</v>
      </c>
      <c r="D30" s="7">
        <v>1.27</v>
      </c>
      <c r="E30" s="7">
        <v>0.67</v>
      </c>
      <c r="F30" s="7"/>
      <c r="G30" s="7">
        <f>CONVERT(A30,"um","mm")</f>
        <v>0.21</v>
      </c>
      <c r="H30" s="7">
        <f t="shared" si="1"/>
        <v>2.2515387669959646</v>
      </c>
      <c r="I30" s="7">
        <v>1.27</v>
      </c>
      <c r="J30" s="7"/>
      <c r="K30" s="8"/>
    </row>
    <row r="31" spans="1:11" ht="8.25">
      <c r="A31" s="11">
        <v>250</v>
      </c>
      <c r="B31" s="12">
        <v>60</v>
      </c>
      <c r="C31" s="7">
        <v>99.4</v>
      </c>
      <c r="D31" s="7">
        <v>0.6</v>
      </c>
      <c r="E31" s="7">
        <v>0.42</v>
      </c>
      <c r="F31" s="7"/>
      <c r="G31" s="7">
        <f>CONVERT(A31,"um","mm")</f>
        <v>0.25</v>
      </c>
      <c r="H31" s="7">
        <f t="shared" si="1"/>
        <v>2</v>
      </c>
      <c r="I31" s="7">
        <v>0.6</v>
      </c>
      <c r="J31" s="7"/>
      <c r="K31" s="8"/>
    </row>
    <row r="32" spans="1:11" ht="8.25">
      <c r="A32" s="11">
        <v>297</v>
      </c>
      <c r="B32" s="12">
        <v>50</v>
      </c>
      <c r="C32" s="7">
        <v>99.8</v>
      </c>
      <c r="D32" s="7">
        <v>0.17</v>
      </c>
      <c r="E32" s="7">
        <v>0.16</v>
      </c>
      <c r="F32" s="7"/>
      <c r="G32" s="7">
        <f>CONVERT(A32,"um","mm")</f>
        <v>0.297</v>
      </c>
      <c r="H32" s="7">
        <f t="shared" si="1"/>
        <v>1.7514651638613215</v>
      </c>
      <c r="I32" s="7">
        <v>0.17</v>
      </c>
      <c r="J32" s="7"/>
      <c r="K32" s="8"/>
    </row>
    <row r="33" spans="1:11" ht="8.25">
      <c r="A33" s="11">
        <v>354</v>
      </c>
      <c r="B33" s="12">
        <v>45</v>
      </c>
      <c r="C33" s="7">
        <v>99.98</v>
      </c>
      <c r="D33" s="7">
        <v>0.018</v>
      </c>
      <c r="E33" s="7">
        <v>0.018</v>
      </c>
      <c r="F33" s="7"/>
      <c r="G33" s="7">
        <f>CONVERT(A33,"um","mm")</f>
        <v>0.354</v>
      </c>
      <c r="H33" s="7">
        <f t="shared" si="1"/>
        <v>1.4981787345790896</v>
      </c>
      <c r="I33" s="7">
        <v>0.018</v>
      </c>
      <c r="J33" s="7"/>
      <c r="K33" s="8"/>
    </row>
    <row r="34" spans="1:11" ht="8.25">
      <c r="A34" s="11">
        <v>420</v>
      </c>
      <c r="B34" s="12">
        <v>40</v>
      </c>
      <c r="C34" s="7">
        <v>100</v>
      </c>
      <c r="D34" s="7">
        <v>0.00017</v>
      </c>
      <c r="E34" s="7">
        <v>0.00017</v>
      </c>
      <c r="F34" s="7"/>
      <c r="G34" s="7">
        <f>CONVERT(A34,"um","mm")</f>
        <v>0.42</v>
      </c>
      <c r="H34" s="7">
        <f t="shared" si="1"/>
        <v>1.2515387669959643</v>
      </c>
      <c r="I34" s="7">
        <v>0.00017</v>
      </c>
      <c r="J34" s="7"/>
      <c r="K34" s="8"/>
    </row>
    <row r="35" spans="1:11" ht="8.25">
      <c r="A35" s="11">
        <v>500</v>
      </c>
      <c r="B35" s="12">
        <v>35</v>
      </c>
      <c r="C35" s="7">
        <v>100</v>
      </c>
      <c r="D35" s="7">
        <v>0</v>
      </c>
      <c r="E35" s="7">
        <v>0</v>
      </c>
      <c r="F35" s="7"/>
      <c r="G35" s="7">
        <f>CONVERT(A35,"um","mm")</f>
        <v>0.5</v>
      </c>
      <c r="H35" s="7">
        <f t="shared" si="1"/>
        <v>1</v>
      </c>
      <c r="I35" s="7">
        <v>0</v>
      </c>
      <c r="J35" s="7"/>
      <c r="K35" s="8"/>
    </row>
    <row r="36" spans="1:11" ht="8.25">
      <c r="A36" s="11">
        <v>590</v>
      </c>
      <c r="B36" s="12">
        <v>30</v>
      </c>
      <c r="C36" s="7">
        <v>100</v>
      </c>
      <c r="D36" s="7">
        <v>0</v>
      </c>
      <c r="E36" s="7">
        <v>0</v>
      </c>
      <c r="F36" s="7"/>
      <c r="G36" s="7">
        <f>CONVERT(A36,"um","mm")</f>
        <v>0.59</v>
      </c>
      <c r="H36" s="7">
        <f t="shared" si="1"/>
        <v>0.7612131404128836</v>
      </c>
      <c r="I36" s="7">
        <v>0</v>
      </c>
      <c r="J36" s="7"/>
      <c r="K36" s="8"/>
    </row>
    <row r="37" spans="1:11" ht="8.25">
      <c r="A37" s="11">
        <v>710</v>
      </c>
      <c r="B37" s="12">
        <v>25</v>
      </c>
      <c r="C37" s="7">
        <v>100</v>
      </c>
      <c r="D37" s="7">
        <v>0</v>
      </c>
      <c r="E37" s="7">
        <v>0</v>
      </c>
      <c r="F37" s="7"/>
      <c r="G37" s="7">
        <f>CONVERT(A37,"um","mm")</f>
        <v>0.71</v>
      </c>
      <c r="H37" s="7">
        <f t="shared" si="1"/>
        <v>0.49410907027004275</v>
      </c>
      <c r="I37" s="7">
        <v>0</v>
      </c>
      <c r="J37" s="7"/>
      <c r="K37" s="8"/>
    </row>
    <row r="38" spans="1:11" ht="8.25">
      <c r="A38" s="11">
        <v>840</v>
      </c>
      <c r="B38" s="12">
        <v>20</v>
      </c>
      <c r="C38" s="7">
        <v>100</v>
      </c>
      <c r="D38" s="7">
        <v>0</v>
      </c>
      <c r="E38" s="7">
        <v>0</v>
      </c>
      <c r="F38" s="7"/>
      <c r="G38" s="7">
        <f>CONVERT(A38,"um","mm")</f>
        <v>0.84</v>
      </c>
      <c r="H38" s="7">
        <f t="shared" si="1"/>
        <v>0.2515387669959645</v>
      </c>
      <c r="I38" s="7">
        <v>0</v>
      </c>
      <c r="J38" s="7"/>
      <c r="K38" s="8"/>
    </row>
    <row r="39" spans="1:11" ht="8.25">
      <c r="A39" s="11">
        <v>1000</v>
      </c>
      <c r="B39" s="12">
        <v>18</v>
      </c>
      <c r="C39" s="7">
        <v>100</v>
      </c>
      <c r="D39" s="7">
        <v>0</v>
      </c>
      <c r="E39" s="7">
        <v>0</v>
      </c>
      <c r="F39" s="7"/>
      <c r="G39" s="7">
        <f>CONVERT(A39,"um","mm")</f>
        <v>1</v>
      </c>
      <c r="H39" s="7">
        <f t="shared" si="1"/>
        <v>0</v>
      </c>
      <c r="I39" s="7">
        <v>0</v>
      </c>
      <c r="J39" s="7"/>
      <c r="K39" s="8"/>
    </row>
    <row r="40" spans="1:11" ht="8.25">
      <c r="A40" s="11">
        <v>1190</v>
      </c>
      <c r="B40" s="12">
        <v>16</v>
      </c>
      <c r="C40" s="7">
        <v>100</v>
      </c>
      <c r="D40" s="7">
        <v>0</v>
      </c>
      <c r="E40" s="7">
        <v>0</v>
      </c>
      <c r="F40" s="7"/>
      <c r="G40" s="7">
        <f>CONVERT(A40,"um","mm")</f>
        <v>1.19</v>
      </c>
      <c r="H40" s="7">
        <f t="shared" si="1"/>
        <v>-0.2509615735332188</v>
      </c>
      <c r="I40" s="7">
        <v>0</v>
      </c>
      <c r="J40" s="7"/>
      <c r="K40" s="8"/>
    </row>
    <row r="41" spans="1:11" ht="8.25">
      <c r="A41" s="11">
        <v>1410</v>
      </c>
      <c r="B41" s="12">
        <v>14</v>
      </c>
      <c r="C41" s="7">
        <v>100</v>
      </c>
      <c r="D41" s="7">
        <v>0</v>
      </c>
      <c r="E41" s="7">
        <v>0</v>
      </c>
      <c r="F41" s="7"/>
      <c r="G41" s="7">
        <f>CONVERT(A41,"um","mm")</f>
        <v>1.41</v>
      </c>
      <c r="H41" s="7">
        <f t="shared" si="1"/>
        <v>-0.4956951626240688</v>
      </c>
      <c r="I41" s="7">
        <v>0</v>
      </c>
      <c r="J41" s="7"/>
      <c r="K41" s="8"/>
    </row>
    <row r="42" spans="1:11" ht="8.25">
      <c r="A42" s="11">
        <v>1680</v>
      </c>
      <c r="B42" s="12">
        <v>12</v>
      </c>
      <c r="C42" s="7">
        <v>100</v>
      </c>
      <c r="D42" s="7">
        <v>0</v>
      </c>
      <c r="E42" s="7">
        <v>0</v>
      </c>
      <c r="F42" s="7"/>
      <c r="G42" s="7">
        <f>CONVERT(A42,"um","mm")</f>
        <v>1.68</v>
      </c>
      <c r="H42" s="7">
        <f t="shared" si="1"/>
        <v>-0.7484612330040356</v>
      </c>
      <c r="I42" s="7">
        <v>0</v>
      </c>
      <c r="J42" s="7"/>
      <c r="K42" s="8"/>
    </row>
    <row r="43" spans="1:11" ht="8.25">
      <c r="A43" s="11">
        <v>2000</v>
      </c>
      <c r="B43" s="12">
        <v>10</v>
      </c>
      <c r="C43" s="7">
        <v>100</v>
      </c>
      <c r="D43" s="7">
        <v>0</v>
      </c>
      <c r="E43" s="7">
        <v>0</v>
      </c>
      <c r="F43" s="7"/>
      <c r="G43" s="7">
        <f>CONVERT(A43,"um","mm")</f>
        <v>2</v>
      </c>
      <c r="H43" s="7">
        <f t="shared" si="1"/>
        <v>-1</v>
      </c>
      <c r="I43" s="7">
        <v>0</v>
      </c>
      <c r="J43" s="7"/>
      <c r="K43" s="8"/>
    </row>
    <row r="44" spans="1:11" ht="9" thickBot="1">
      <c r="A44" s="13"/>
      <c r="B44" s="14"/>
      <c r="C44" s="9">
        <v>100</v>
      </c>
      <c r="D44" s="9">
        <v>0</v>
      </c>
      <c r="E44" s="9"/>
      <c r="F44" s="9"/>
      <c r="G44" s="9">
        <f>CONVERT(A44,"um","mm")</f>
        <v>0</v>
      </c>
      <c r="H44" s="9" t="e">
        <f t="shared" si="1"/>
        <v>#NUM!</v>
      </c>
      <c r="I44" s="9"/>
      <c r="J44" s="9"/>
      <c r="K44" s="10"/>
    </row>
    <row r="45" ht="9" thickTop="1"/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J1">
      <selection activeCell="O25" sqref="O25:Q25"/>
    </sheetView>
  </sheetViews>
  <sheetFormatPr defaultColWidth="9.140625" defaultRowHeight="12.75"/>
  <cols>
    <col min="1" max="1" width="8.00390625" style="2" bestFit="1" customWidth="1"/>
    <col min="2" max="2" width="15.28125" style="2" bestFit="1" customWidth="1"/>
    <col min="3" max="4" width="9.28125" style="2" bestFit="1" customWidth="1"/>
    <col min="5" max="5" width="10.57421875" style="2" bestFit="1" customWidth="1"/>
    <col min="6" max="6" width="0.85546875" style="2" customWidth="1"/>
    <col min="7" max="8" width="5.00390625" style="2" bestFit="1" customWidth="1"/>
    <col min="9" max="9" width="5.28125" style="2" bestFit="1" customWidth="1"/>
    <col min="10" max="10" width="4.57421875" style="2" bestFit="1" customWidth="1"/>
    <col min="11" max="11" width="6.28125" style="2" bestFit="1" customWidth="1"/>
    <col min="12" max="14" width="0.85546875" style="2" customWidth="1"/>
    <col min="15" max="15" width="11.57421875" style="2" bestFit="1" customWidth="1"/>
    <col min="16" max="16" width="6.28125" style="2" bestFit="1" customWidth="1"/>
    <col min="17" max="17" width="5.00390625" style="2" bestFit="1" customWidth="1"/>
    <col min="18" max="18" width="4.8515625" style="2" bestFit="1" customWidth="1"/>
    <col min="19" max="19" width="0.85546875" style="2" customWidth="1"/>
    <col min="20" max="20" width="4.8515625" style="2" bestFit="1" customWidth="1"/>
    <col min="21" max="21" width="5.57421875" style="2" bestFit="1" customWidth="1"/>
    <col min="22" max="22" width="5.00390625" style="2" bestFit="1" customWidth="1"/>
    <col min="23" max="23" width="4.8515625" style="2" bestFit="1" customWidth="1"/>
    <col min="24" max="25" width="4.7109375" style="2" bestFit="1" customWidth="1"/>
    <col min="26" max="26" width="4.57421875" style="2" bestFit="1" customWidth="1"/>
    <col min="27" max="28" width="4.8515625" style="2" bestFit="1" customWidth="1"/>
    <col min="29" max="29" width="4.7109375" style="2" bestFit="1" customWidth="1"/>
    <col min="30" max="30" width="7.00390625" style="2" bestFit="1" customWidth="1"/>
    <col min="31" max="31" width="11.140625" style="2" bestFit="1" customWidth="1"/>
    <col min="32" max="16384" width="9.140625" style="2" customWidth="1"/>
  </cols>
  <sheetData>
    <row r="1" spans="1:2" ht="8.25">
      <c r="A1" s="2" t="s">
        <v>0</v>
      </c>
      <c r="B1" s="2">
        <v>37267.46388888889</v>
      </c>
    </row>
    <row r="2" spans="1:5" ht="8.25">
      <c r="A2" s="2" t="s">
        <v>1</v>
      </c>
      <c r="B2" s="2" t="s">
        <v>164</v>
      </c>
      <c r="C2" s="2" t="s">
        <v>36</v>
      </c>
      <c r="D2" s="2" t="s">
        <v>37</v>
      </c>
      <c r="E2" s="2" t="s">
        <v>38</v>
      </c>
    </row>
    <row r="3" spans="1:6" ht="8.25">
      <c r="A3" s="2" t="s">
        <v>3</v>
      </c>
      <c r="B3" s="2" t="s">
        <v>165</v>
      </c>
      <c r="C3" s="2">
        <f>AVERAGE(E3:F3)</f>
        <v>32.791666666666664</v>
      </c>
      <c r="D3" s="2">
        <f>CONVERT(C3,"ft","m")</f>
        <v>9.9949</v>
      </c>
      <c r="E3" s="2">
        <f>CONVERT(VALUE(LEFT(B4,3)),"in","ft")</f>
        <v>32.666666666666664</v>
      </c>
      <c r="F3" s="2">
        <f>CONVERT(VALUE(RIGHT(B4,3)),"in","ft")</f>
        <v>32.916666666666664</v>
      </c>
    </row>
    <row r="4" spans="1:2" ht="8.25">
      <c r="A4" s="2" t="s">
        <v>5</v>
      </c>
      <c r="B4" s="2" t="s">
        <v>166</v>
      </c>
    </row>
    <row r="5" ht="8.25">
      <c r="A5" s="2" t="s">
        <v>7</v>
      </c>
    </row>
    <row r="6" ht="9" thickBot="1"/>
    <row r="7" spans="1:21" ht="9" thickTop="1">
      <c r="A7" s="3" t="s">
        <v>18</v>
      </c>
      <c r="B7" s="4" t="s">
        <v>26</v>
      </c>
      <c r="C7" s="4" t="s">
        <v>20</v>
      </c>
      <c r="D7" s="4" t="s">
        <v>21</v>
      </c>
      <c r="E7" s="4" t="s">
        <v>22</v>
      </c>
      <c r="F7" s="4"/>
      <c r="G7" s="4"/>
      <c r="H7" s="4"/>
      <c r="I7" s="4"/>
      <c r="J7" s="4"/>
      <c r="K7" s="5"/>
      <c r="T7" s="2" t="s">
        <v>24</v>
      </c>
      <c r="U7" s="2" t="s">
        <v>33</v>
      </c>
    </row>
    <row r="8" spans="1:23" ht="8.25">
      <c r="A8" s="6" t="s">
        <v>23</v>
      </c>
      <c r="B8" s="7"/>
      <c r="C8" s="7" t="s">
        <v>24</v>
      </c>
      <c r="D8" s="7" t="s">
        <v>24</v>
      </c>
      <c r="E8" s="7" t="s">
        <v>24</v>
      </c>
      <c r="F8" s="7"/>
      <c r="G8" s="7"/>
      <c r="H8" s="7"/>
      <c r="I8" s="7"/>
      <c r="J8" s="7"/>
      <c r="K8" s="8"/>
      <c r="Q8" s="2" t="s">
        <v>27</v>
      </c>
      <c r="R8" s="2" t="s">
        <v>28</v>
      </c>
      <c r="T8" s="2" t="s">
        <v>25</v>
      </c>
      <c r="U8" s="2" t="s">
        <v>34</v>
      </c>
      <c r="V8" s="2" t="s">
        <v>27</v>
      </c>
      <c r="W8" s="2" t="s">
        <v>28</v>
      </c>
    </row>
    <row r="9" spans="1:21" ht="8.25">
      <c r="A9" s="6"/>
      <c r="B9" s="7"/>
      <c r="C9" s="7" t="s">
        <v>25</v>
      </c>
      <c r="D9" s="7" t="s">
        <v>29</v>
      </c>
      <c r="E9" s="7" t="s">
        <v>25</v>
      </c>
      <c r="F9" s="7"/>
      <c r="G9" s="7" t="s">
        <v>27</v>
      </c>
      <c r="H9" s="7" t="s">
        <v>28</v>
      </c>
      <c r="I9" s="7" t="s">
        <v>39</v>
      </c>
      <c r="J9" s="7" t="s">
        <v>40</v>
      </c>
      <c r="K9" s="8" t="s">
        <v>41</v>
      </c>
      <c r="O9" s="2" t="s">
        <v>8</v>
      </c>
      <c r="P9" s="2">
        <v>0.375</v>
      </c>
      <c r="Q9" s="2">
        <f>CONVERT(P9,"um","mm")</f>
        <v>0.000375</v>
      </c>
      <c r="R9" s="2">
        <f>-LOG(Q9/1,2)</f>
        <v>11.380821783940931</v>
      </c>
      <c r="U9" s="2" t="s">
        <v>35</v>
      </c>
    </row>
    <row r="10" spans="1:23" ht="8.25">
      <c r="A10" s="11">
        <v>0</v>
      </c>
      <c r="B10" s="12">
        <v>1400</v>
      </c>
      <c r="C10" s="7">
        <v>0</v>
      </c>
      <c r="D10" s="7">
        <v>100</v>
      </c>
      <c r="E10" s="7">
        <v>0</v>
      </c>
      <c r="F10" s="7"/>
      <c r="G10" s="7">
        <f>CONVERT(A10,"um","mm")</f>
        <v>0</v>
      </c>
      <c r="H10" s="7" t="e">
        <f>-LOG(G10,2)</f>
        <v>#NUM!</v>
      </c>
      <c r="I10" s="7">
        <v>100</v>
      </c>
      <c r="J10" s="7"/>
      <c r="K10" s="8"/>
      <c r="O10" s="2" t="s">
        <v>9</v>
      </c>
      <c r="P10" s="2">
        <v>2000</v>
      </c>
      <c r="Q10" s="2">
        <f>CONVERT(P10,"um","mm")</f>
        <v>2</v>
      </c>
      <c r="R10" s="2">
        <f aca="true" t="shared" si="0" ref="R10:R16">-LOG(Q10/1,2)</f>
        <v>-1</v>
      </c>
      <c r="T10" s="2">
        <v>5</v>
      </c>
      <c r="U10" s="2">
        <v>0.751</v>
      </c>
      <c r="V10" s="2">
        <f>CONVERT(U10,"um","mm")</f>
        <v>0.000751</v>
      </c>
      <c r="W10" s="2">
        <f>-LOG(V10/1,2)</f>
        <v>10.378899471809902</v>
      </c>
    </row>
    <row r="11" spans="1:23" ht="8.25">
      <c r="A11" s="11">
        <v>0.12</v>
      </c>
      <c r="B11" s="12">
        <v>1300</v>
      </c>
      <c r="C11" s="7">
        <v>0</v>
      </c>
      <c r="D11" s="7">
        <v>100</v>
      </c>
      <c r="E11" s="7">
        <v>0</v>
      </c>
      <c r="F11" s="7"/>
      <c r="G11" s="7">
        <f>CONVERT(A11,"um","mm")</f>
        <v>0.00012</v>
      </c>
      <c r="H11" s="7">
        <f aca="true" t="shared" si="1" ref="H11:H44">-LOG(G11,2)</f>
        <v>13.024677973715656</v>
      </c>
      <c r="I11" s="7">
        <v>100</v>
      </c>
      <c r="J11" s="7">
        <v>13</v>
      </c>
      <c r="K11" s="8">
        <v>0</v>
      </c>
      <c r="O11" s="2" t="s">
        <v>10</v>
      </c>
      <c r="P11" s="2">
        <v>100</v>
      </c>
      <c r="Q11" s="2">
        <f>CONVERT(P11,"um","mm")</f>
        <v>0.1</v>
      </c>
      <c r="R11" s="2">
        <f t="shared" si="0"/>
        <v>3.321928094887362</v>
      </c>
      <c r="T11" s="2">
        <v>10</v>
      </c>
      <c r="U11" s="2">
        <v>1.075</v>
      </c>
      <c r="V11" s="2">
        <f>CONVERT(U11,"um","mm")</f>
        <v>0.001075</v>
      </c>
      <c r="W11" s="2">
        <f aca="true" t="shared" si="2" ref="W11:W18">-LOG(V11/1,2)</f>
        <v>9.86144762484735</v>
      </c>
    </row>
    <row r="12" spans="1:23" ht="8.25">
      <c r="A12" s="11">
        <v>0.24</v>
      </c>
      <c r="B12" s="12">
        <v>1200</v>
      </c>
      <c r="C12" s="7">
        <v>0</v>
      </c>
      <c r="D12" s="7">
        <v>100</v>
      </c>
      <c r="E12" s="7">
        <v>0.9</v>
      </c>
      <c r="F12" s="7"/>
      <c r="G12" s="7">
        <f>CONVERT(A12,"um","mm")</f>
        <v>0.00024</v>
      </c>
      <c r="H12" s="7">
        <f t="shared" si="1"/>
        <v>12.024677973715656</v>
      </c>
      <c r="I12" s="7">
        <v>100</v>
      </c>
      <c r="J12" s="7">
        <v>12</v>
      </c>
      <c r="K12" s="8">
        <v>0.9</v>
      </c>
      <c r="O12" s="2" t="s">
        <v>11</v>
      </c>
      <c r="P12" s="2">
        <v>40.22</v>
      </c>
      <c r="Q12" s="2">
        <f>CONVERT(P12,"um","mm")</f>
        <v>0.04022</v>
      </c>
      <c r="R12" s="2">
        <f t="shared" si="0"/>
        <v>4.63594310813146</v>
      </c>
      <c r="T12" s="2">
        <v>16</v>
      </c>
      <c r="U12" s="2">
        <v>1.593</v>
      </c>
      <c r="V12" s="2">
        <f>CONVERT(U12,"um","mm")</f>
        <v>0.001593</v>
      </c>
      <c r="W12" s="2">
        <f t="shared" si="2"/>
        <v>9.294038017798865</v>
      </c>
    </row>
    <row r="13" spans="1:23" ht="8.25">
      <c r="A13" s="11">
        <v>0.49</v>
      </c>
      <c r="B13" s="12">
        <v>1100</v>
      </c>
      <c r="C13" s="7">
        <v>0.9</v>
      </c>
      <c r="D13" s="7">
        <v>99.1</v>
      </c>
      <c r="E13" s="7">
        <v>7.74</v>
      </c>
      <c r="F13" s="7"/>
      <c r="G13" s="7">
        <f>CONVERT(A13,"um","mm")</f>
        <v>0.00049</v>
      </c>
      <c r="H13" s="7">
        <f t="shared" si="1"/>
        <v>10.994930630321603</v>
      </c>
      <c r="I13" s="7">
        <v>99.1</v>
      </c>
      <c r="J13" s="7">
        <v>11</v>
      </c>
      <c r="K13" s="8">
        <v>7.74</v>
      </c>
      <c r="O13" s="2" t="s">
        <v>12</v>
      </c>
      <c r="P13" s="2">
        <v>9.22</v>
      </c>
      <c r="Q13" s="2">
        <f>CONVERT(P13,"um","mm")</f>
        <v>0.00922</v>
      </c>
      <c r="R13" s="2">
        <f t="shared" si="0"/>
        <v>6.761017534007474</v>
      </c>
      <c r="T13" s="2">
        <v>25</v>
      </c>
      <c r="U13" s="2">
        <v>2.744</v>
      </c>
      <c r="V13" s="2">
        <f>CONVERT(U13,"um","mm")</f>
        <v>0.0027440000000000003</v>
      </c>
      <c r="W13" s="2">
        <f t="shared" si="2"/>
        <v>8.509503803151361</v>
      </c>
    </row>
    <row r="14" spans="1:23" ht="8.25">
      <c r="A14" s="11">
        <v>0.98</v>
      </c>
      <c r="B14" s="12">
        <v>1000</v>
      </c>
      <c r="C14" s="7">
        <v>8.64</v>
      </c>
      <c r="D14" s="7">
        <v>91.4</v>
      </c>
      <c r="E14" s="7">
        <v>10.6</v>
      </c>
      <c r="F14" s="7"/>
      <c r="G14" s="7">
        <f>CONVERT(A14,"um","mm")</f>
        <v>0.00098</v>
      </c>
      <c r="H14" s="7">
        <f t="shared" si="1"/>
        <v>9.994930630321603</v>
      </c>
      <c r="I14" s="7">
        <v>91.4</v>
      </c>
      <c r="J14" s="7">
        <v>10</v>
      </c>
      <c r="K14" s="8">
        <v>10.6</v>
      </c>
      <c r="O14" s="2" t="s">
        <v>30</v>
      </c>
      <c r="P14" s="2">
        <v>3.302</v>
      </c>
      <c r="Q14" s="2">
        <f>CONVERT(P14,"um","mm")</f>
        <v>0.003302</v>
      </c>
      <c r="R14" s="2">
        <f t="shared" si="0"/>
        <v>8.242444164410916</v>
      </c>
      <c r="T14" s="2">
        <v>50</v>
      </c>
      <c r="U14" s="2">
        <v>9.22</v>
      </c>
      <c r="V14" s="2">
        <f>CONVERT(U14,"um","mm")</f>
        <v>0.00922</v>
      </c>
      <c r="W14" s="2">
        <f t="shared" si="2"/>
        <v>6.761017534007474</v>
      </c>
    </row>
    <row r="15" spans="1:23" ht="8.25">
      <c r="A15" s="11">
        <v>1.95</v>
      </c>
      <c r="B15" s="12">
        <v>900</v>
      </c>
      <c r="C15" s="7">
        <v>19.2</v>
      </c>
      <c r="D15" s="7">
        <v>80.8</v>
      </c>
      <c r="E15" s="7">
        <v>12.6</v>
      </c>
      <c r="F15" s="7"/>
      <c r="G15" s="7">
        <f>CONVERT(A15,"um","mm")</f>
        <v>0.00195</v>
      </c>
      <c r="H15" s="7">
        <f t="shared" si="1"/>
        <v>9.002310160687202</v>
      </c>
      <c r="I15" s="7">
        <v>80.8</v>
      </c>
      <c r="J15" s="7">
        <v>9</v>
      </c>
      <c r="K15" s="8">
        <v>12.6</v>
      </c>
      <c r="O15" s="2" t="s">
        <v>13</v>
      </c>
      <c r="P15" s="2">
        <v>4.362</v>
      </c>
      <c r="Q15" s="2">
        <f>CONVERT(P15,"um","mm")</f>
        <v>0.004362</v>
      </c>
      <c r="R15" s="2">
        <f t="shared" si="0"/>
        <v>7.840794514683424</v>
      </c>
      <c r="T15" s="2">
        <v>75</v>
      </c>
      <c r="U15" s="2">
        <v>34.63</v>
      </c>
      <c r="V15" s="2">
        <f>CONVERT(U15,"um","mm")</f>
        <v>0.03463</v>
      </c>
      <c r="W15" s="2">
        <f t="shared" si="2"/>
        <v>4.851833802239583</v>
      </c>
    </row>
    <row r="16" spans="1:23" ht="8.25">
      <c r="A16" s="11">
        <v>3.9</v>
      </c>
      <c r="B16" s="12">
        <v>800</v>
      </c>
      <c r="C16" s="7">
        <v>31.8</v>
      </c>
      <c r="D16" s="7">
        <v>68.2</v>
      </c>
      <c r="E16" s="7">
        <v>14.8</v>
      </c>
      <c r="F16" s="7"/>
      <c r="G16" s="7">
        <f>CONVERT(A16,"um","mm")</f>
        <v>0.0039</v>
      </c>
      <c r="H16" s="7">
        <f t="shared" si="1"/>
        <v>8.002310160687202</v>
      </c>
      <c r="I16" s="7">
        <v>68.2</v>
      </c>
      <c r="J16" s="7">
        <v>8</v>
      </c>
      <c r="K16" s="8">
        <v>14.8</v>
      </c>
      <c r="O16" s="2" t="s">
        <v>14</v>
      </c>
      <c r="P16" s="2">
        <v>5.354</v>
      </c>
      <c r="Q16" s="2">
        <f>CONVERT(P16,"um","mm")</f>
        <v>0.005354</v>
      </c>
      <c r="R16" s="2">
        <f t="shared" si="0"/>
        <v>7.545167145683396</v>
      </c>
      <c r="T16" s="2">
        <v>84</v>
      </c>
      <c r="U16" s="2">
        <v>60.4</v>
      </c>
      <c r="V16" s="2">
        <f>CONVERT(U16,"um","mm")</f>
        <v>0.0604</v>
      </c>
      <c r="W16" s="2">
        <f t="shared" si="2"/>
        <v>4.04930764022437</v>
      </c>
    </row>
    <row r="17" spans="1:23" ht="8.25">
      <c r="A17" s="11">
        <v>7.8</v>
      </c>
      <c r="B17" s="12">
        <v>700</v>
      </c>
      <c r="C17" s="7">
        <v>46.5</v>
      </c>
      <c r="D17" s="7">
        <v>53.5</v>
      </c>
      <c r="E17" s="7">
        <v>14</v>
      </c>
      <c r="F17" s="7"/>
      <c r="G17" s="7">
        <f>CONVERT(A17,"um","mm")</f>
        <v>0.0078</v>
      </c>
      <c r="H17" s="7">
        <f t="shared" si="1"/>
        <v>7.002310160687201</v>
      </c>
      <c r="I17" s="7">
        <v>53.5</v>
      </c>
      <c r="J17" s="7">
        <v>7</v>
      </c>
      <c r="K17" s="8">
        <v>14</v>
      </c>
      <c r="O17" s="2" t="s">
        <v>15</v>
      </c>
      <c r="P17" s="2">
        <v>84.31</v>
      </c>
      <c r="T17" s="2">
        <v>90</v>
      </c>
      <c r="U17" s="2">
        <v>109.4</v>
      </c>
      <c r="V17" s="2">
        <f>CONVERT(U17,"um","mm")</f>
        <v>0.1094</v>
      </c>
      <c r="W17" s="2">
        <f t="shared" si="2"/>
        <v>3.1923153567568927</v>
      </c>
    </row>
    <row r="18" spans="1:23" ht="8.25">
      <c r="A18" s="11">
        <v>15.6</v>
      </c>
      <c r="B18" s="12">
        <v>600</v>
      </c>
      <c r="C18" s="7">
        <v>60.5</v>
      </c>
      <c r="D18" s="7">
        <v>39.5</v>
      </c>
      <c r="E18" s="7">
        <v>12.7</v>
      </c>
      <c r="F18" s="7"/>
      <c r="G18" s="7">
        <f>CONVERT(A18,"um","mm")</f>
        <v>0.0156</v>
      </c>
      <c r="H18" s="7">
        <f t="shared" si="1"/>
        <v>6.002310160687201</v>
      </c>
      <c r="I18" s="7">
        <v>39.5</v>
      </c>
      <c r="J18" s="7">
        <v>6</v>
      </c>
      <c r="K18" s="8">
        <v>12.7</v>
      </c>
      <c r="O18" s="2" t="s">
        <v>16</v>
      </c>
      <c r="P18" s="2">
        <v>7109</v>
      </c>
      <c r="T18" s="2">
        <v>95</v>
      </c>
      <c r="U18" s="2">
        <v>197.2</v>
      </c>
      <c r="V18" s="2">
        <f>CONVERT(U18,"um","mm")</f>
        <v>0.1972</v>
      </c>
      <c r="W18" s="2">
        <f t="shared" si="2"/>
        <v>2.342268543171538</v>
      </c>
    </row>
    <row r="19" spans="1:16" ht="8.25">
      <c r="A19" s="11">
        <v>31.2</v>
      </c>
      <c r="B19" s="12">
        <v>500</v>
      </c>
      <c r="C19" s="7">
        <v>73.2</v>
      </c>
      <c r="D19" s="7">
        <v>26.8</v>
      </c>
      <c r="E19" s="7">
        <v>2.98</v>
      </c>
      <c r="F19" s="7"/>
      <c r="G19" s="7">
        <f>CONVERT(A19,"um","mm")</f>
        <v>0.0312</v>
      </c>
      <c r="H19" s="7">
        <f t="shared" si="1"/>
        <v>5.002310160687201</v>
      </c>
      <c r="I19" s="7">
        <v>26.8</v>
      </c>
      <c r="J19" s="7">
        <v>5</v>
      </c>
      <c r="K19" s="8">
        <f>SUM(E19+E20+E21+E22)</f>
        <v>11.2</v>
      </c>
      <c r="O19" s="2" t="s">
        <v>17</v>
      </c>
      <c r="P19" s="2">
        <v>209.6</v>
      </c>
    </row>
    <row r="20" spans="1:31" ht="8.25">
      <c r="A20" s="11">
        <v>37.2</v>
      </c>
      <c r="B20" s="12">
        <v>400</v>
      </c>
      <c r="C20" s="7">
        <v>76.2</v>
      </c>
      <c r="D20" s="7">
        <v>23.8</v>
      </c>
      <c r="E20" s="7">
        <v>2.99</v>
      </c>
      <c r="F20" s="7"/>
      <c r="G20" s="7">
        <f>CONVERT(A20,"um","mm")</f>
        <v>0.0372</v>
      </c>
      <c r="H20" s="7">
        <f t="shared" si="1"/>
        <v>4.748553568441418</v>
      </c>
      <c r="I20" s="7">
        <v>23.8</v>
      </c>
      <c r="J20" s="7">
        <v>4</v>
      </c>
      <c r="K20" s="8">
        <f>SUM(E23+E24+E25+E26)</f>
        <v>6.72</v>
      </c>
      <c r="O20" s="2" t="s">
        <v>31</v>
      </c>
      <c r="P20" s="2">
        <v>3.857</v>
      </c>
      <c r="U20" s="2">
        <v>5</v>
      </c>
      <c r="V20" s="2">
        <v>10</v>
      </c>
      <c r="W20" s="2">
        <v>16</v>
      </c>
      <c r="X20" s="2">
        <v>25</v>
      </c>
      <c r="Y20" s="2">
        <v>50</v>
      </c>
      <c r="Z20" s="2">
        <v>75</v>
      </c>
      <c r="AA20" s="2">
        <v>84</v>
      </c>
      <c r="AB20" s="2">
        <v>90</v>
      </c>
      <c r="AC20" s="2">
        <v>95</v>
      </c>
      <c r="AD20" s="2" t="s">
        <v>45</v>
      </c>
      <c r="AE20" s="2" t="s">
        <v>46</v>
      </c>
    </row>
    <row r="21" spans="1:30" ht="8.25">
      <c r="A21" s="11">
        <v>44.2</v>
      </c>
      <c r="B21" s="12">
        <v>325</v>
      </c>
      <c r="C21" s="7">
        <v>79.2</v>
      </c>
      <c r="D21" s="7">
        <v>20.8</v>
      </c>
      <c r="E21" s="7">
        <v>2.85</v>
      </c>
      <c r="F21" s="7"/>
      <c r="G21" s="7">
        <f>CONVERT(A21,"um","mm")</f>
        <v>0.0442</v>
      </c>
      <c r="H21" s="7">
        <f t="shared" si="1"/>
        <v>4.499809820158018</v>
      </c>
      <c r="I21" s="7">
        <v>20.8</v>
      </c>
      <c r="J21" s="7">
        <v>3</v>
      </c>
      <c r="K21" s="8">
        <f>SUM(E27+E28+E29+E30)</f>
        <v>5.3100000000000005</v>
      </c>
      <c r="O21" s="2" t="s">
        <v>32</v>
      </c>
      <c r="P21" s="2">
        <v>17.09</v>
      </c>
      <c r="U21" s="2">
        <v>0.000751</v>
      </c>
      <c r="V21" s="2">
        <v>0.001075</v>
      </c>
      <c r="W21" s="2">
        <v>0.001593</v>
      </c>
      <c r="X21" s="2">
        <v>0.0027440000000000003</v>
      </c>
      <c r="Y21" s="2">
        <v>0.00922</v>
      </c>
      <c r="Z21" s="2">
        <v>0.03463</v>
      </c>
      <c r="AA21" s="2">
        <v>0.0604</v>
      </c>
      <c r="AB21" s="2">
        <v>0.1094</v>
      </c>
      <c r="AC21" s="2">
        <v>0.1972</v>
      </c>
      <c r="AD21" s="2">
        <f>((W21+AA21)/2)</f>
        <v>0.0309965</v>
      </c>
    </row>
    <row r="22" spans="1:31" ht="8.25">
      <c r="A22" s="11">
        <v>52.6</v>
      </c>
      <c r="B22" s="12">
        <v>270</v>
      </c>
      <c r="C22" s="7">
        <v>82.1</v>
      </c>
      <c r="D22" s="7">
        <v>17.9</v>
      </c>
      <c r="E22" s="7">
        <v>2.38</v>
      </c>
      <c r="F22" s="7"/>
      <c r="G22" s="7">
        <f>CONVERT(A22,"um","mm")</f>
        <v>0.0526</v>
      </c>
      <c r="H22" s="7">
        <f t="shared" si="1"/>
        <v>4.2487933902571475</v>
      </c>
      <c r="I22" s="7">
        <v>17.9</v>
      </c>
      <c r="J22" s="7">
        <v>2</v>
      </c>
      <c r="K22" s="8">
        <f>SUM(E31+E32+E33+E34)</f>
        <v>2.75</v>
      </c>
      <c r="U22" s="2">
        <v>10.378899471809902</v>
      </c>
      <c r="V22" s="2">
        <v>9.86144762484735</v>
      </c>
      <c r="W22" s="2">
        <v>9.294038017798865</v>
      </c>
      <c r="X22" s="2">
        <v>8.509503803151361</v>
      </c>
      <c r="Y22" s="2">
        <v>6.761017534007474</v>
      </c>
      <c r="Z22" s="2">
        <v>4.851833802239583</v>
      </c>
      <c r="AA22" s="2">
        <v>4.04930764022437</v>
      </c>
      <c r="AB22" s="2">
        <v>3.1923153567568927</v>
      </c>
      <c r="AC22" s="2">
        <v>2.342268543171538</v>
      </c>
      <c r="AD22" s="2">
        <f>((W22+AA22)/2)</f>
        <v>6.671672829011618</v>
      </c>
      <c r="AE22" s="2">
        <f>((X22-AB22)/2)</f>
        <v>2.658594223197234</v>
      </c>
    </row>
    <row r="23" spans="1:11" ht="8.25">
      <c r="A23" s="11">
        <v>62.5</v>
      </c>
      <c r="B23" s="12">
        <v>230</v>
      </c>
      <c r="C23" s="7">
        <v>84.5</v>
      </c>
      <c r="D23" s="7">
        <v>15.5</v>
      </c>
      <c r="E23" s="7">
        <v>1.91</v>
      </c>
      <c r="F23" s="7"/>
      <c r="G23" s="7">
        <f>CONVERT(A23,"um","mm")</f>
        <v>0.0625</v>
      </c>
      <c r="H23" s="7">
        <f t="shared" si="1"/>
        <v>4</v>
      </c>
      <c r="I23" s="7">
        <v>15.5</v>
      </c>
      <c r="J23" s="7">
        <v>1</v>
      </c>
      <c r="K23" s="8">
        <f>SUM(E35+E36+E37+E38)</f>
        <v>0.7668</v>
      </c>
    </row>
    <row r="24" spans="1:17" ht="8.25">
      <c r="A24" s="11">
        <v>74</v>
      </c>
      <c r="B24" s="12">
        <v>200</v>
      </c>
      <c r="C24" s="7">
        <v>86.4</v>
      </c>
      <c r="D24" s="7">
        <v>13.6</v>
      </c>
      <c r="E24" s="7">
        <v>1.68</v>
      </c>
      <c r="F24" s="7"/>
      <c r="G24" s="7">
        <f>CONVERT(A24,"um","mm")</f>
        <v>0.074</v>
      </c>
      <c r="H24" s="7">
        <f t="shared" si="1"/>
        <v>3.7563309190331378</v>
      </c>
      <c r="I24" s="7">
        <v>13.6</v>
      </c>
      <c r="J24" s="7">
        <v>0</v>
      </c>
      <c r="K24" s="8">
        <f>SUM(E39+E40+E41+E42)</f>
        <v>0</v>
      </c>
      <c r="O24" s="2" t="s">
        <v>42</v>
      </c>
      <c r="P24" s="2" t="s">
        <v>43</v>
      </c>
      <c r="Q24" s="2" t="s">
        <v>44</v>
      </c>
    </row>
    <row r="25" spans="1:17" ht="8.25">
      <c r="A25" s="11">
        <v>88</v>
      </c>
      <c r="B25" s="12">
        <v>170</v>
      </c>
      <c r="C25" s="7">
        <v>88</v>
      </c>
      <c r="D25" s="7">
        <v>12</v>
      </c>
      <c r="E25" s="7">
        <v>1.59</v>
      </c>
      <c r="F25" s="7"/>
      <c r="G25" s="7">
        <f>CONVERT(A25,"um","mm")</f>
        <v>0.088</v>
      </c>
      <c r="H25" s="7">
        <f t="shared" si="1"/>
        <v>3.50635266602479</v>
      </c>
      <c r="I25" s="7">
        <v>12</v>
      </c>
      <c r="J25" s="7">
        <v>-1</v>
      </c>
      <c r="K25" s="8">
        <f>SUM(E43+E44)</f>
        <v>0</v>
      </c>
      <c r="O25" s="2">
        <f>SUM(K25+K24+K23+K22+K21+K20)</f>
        <v>15.546800000000001</v>
      </c>
      <c r="P25" s="2">
        <f>SUM(K19+K18+K17+K16)</f>
        <v>52.7</v>
      </c>
      <c r="Q25" s="2">
        <f>SUM(K15+K14+K13+K12+K11+K10)</f>
        <v>31.839999999999996</v>
      </c>
    </row>
    <row r="26" spans="1:11" ht="8.25">
      <c r="A26" s="11">
        <v>105</v>
      </c>
      <c r="B26" s="12">
        <v>140</v>
      </c>
      <c r="C26" s="7">
        <v>89.6</v>
      </c>
      <c r="D26" s="7">
        <v>10.4</v>
      </c>
      <c r="E26" s="7">
        <v>1.54</v>
      </c>
      <c r="F26" s="7"/>
      <c r="G26" s="7">
        <f>CONVERT(A26,"um","mm")</f>
        <v>0.105</v>
      </c>
      <c r="H26" s="7">
        <f t="shared" si="1"/>
        <v>3.2515387669959646</v>
      </c>
      <c r="I26" s="7">
        <v>10.4</v>
      </c>
      <c r="J26" s="7"/>
      <c r="K26" s="8"/>
    </row>
    <row r="27" spans="1:11" ht="8.25">
      <c r="A27" s="11">
        <v>125</v>
      </c>
      <c r="B27" s="12">
        <v>120</v>
      </c>
      <c r="C27" s="7">
        <v>91.2</v>
      </c>
      <c r="D27" s="7">
        <v>8.83</v>
      </c>
      <c r="E27" s="7">
        <v>1.53</v>
      </c>
      <c r="F27" s="7"/>
      <c r="G27" s="7">
        <f>CONVERT(A27,"um","mm")</f>
        <v>0.125</v>
      </c>
      <c r="H27" s="7">
        <f t="shared" si="1"/>
        <v>3</v>
      </c>
      <c r="I27" s="7">
        <v>8.83</v>
      </c>
      <c r="J27" s="7"/>
      <c r="K27" s="8"/>
    </row>
    <row r="28" spans="1:11" ht="8.25">
      <c r="A28" s="11">
        <v>149</v>
      </c>
      <c r="B28" s="12">
        <v>100</v>
      </c>
      <c r="C28" s="7">
        <v>92.7</v>
      </c>
      <c r="D28" s="7">
        <v>7.3</v>
      </c>
      <c r="E28" s="7">
        <v>1.46</v>
      </c>
      <c r="F28" s="7"/>
      <c r="G28" s="7">
        <f>CONVERT(A28,"um","mm")</f>
        <v>0.149</v>
      </c>
      <c r="H28" s="7">
        <f t="shared" si="1"/>
        <v>2.746615764199926</v>
      </c>
      <c r="I28" s="7">
        <v>7.3</v>
      </c>
      <c r="J28" s="7"/>
      <c r="K28" s="8"/>
    </row>
    <row r="29" spans="1:11" ht="8.25">
      <c r="A29" s="11">
        <v>177</v>
      </c>
      <c r="B29" s="12">
        <v>80</v>
      </c>
      <c r="C29" s="7">
        <v>94.2</v>
      </c>
      <c r="D29" s="7">
        <v>5.84</v>
      </c>
      <c r="E29" s="7">
        <v>1.29</v>
      </c>
      <c r="F29" s="7"/>
      <c r="G29" s="7">
        <f>CONVERT(A29,"um","mm")</f>
        <v>0.177</v>
      </c>
      <c r="H29" s="7">
        <f t="shared" si="1"/>
        <v>2.49817873457909</v>
      </c>
      <c r="I29" s="7">
        <v>5.84</v>
      </c>
      <c r="J29" s="7"/>
      <c r="K29" s="8"/>
    </row>
    <row r="30" spans="1:11" ht="8.25">
      <c r="A30" s="11">
        <v>210</v>
      </c>
      <c r="B30" s="12">
        <v>70</v>
      </c>
      <c r="C30" s="7">
        <v>95.5</v>
      </c>
      <c r="D30" s="7">
        <v>4.55</v>
      </c>
      <c r="E30" s="7">
        <v>1.03</v>
      </c>
      <c r="F30" s="7"/>
      <c r="G30" s="7">
        <f>CONVERT(A30,"um","mm")</f>
        <v>0.21</v>
      </c>
      <c r="H30" s="7">
        <f t="shared" si="1"/>
        <v>2.2515387669959646</v>
      </c>
      <c r="I30" s="7">
        <v>4.55</v>
      </c>
      <c r="J30" s="7"/>
      <c r="K30" s="8"/>
    </row>
    <row r="31" spans="1:11" ht="8.25">
      <c r="A31" s="11">
        <v>250</v>
      </c>
      <c r="B31" s="12">
        <v>60</v>
      </c>
      <c r="C31" s="7">
        <v>96.5</v>
      </c>
      <c r="D31" s="7">
        <v>3.52</v>
      </c>
      <c r="E31" s="7">
        <v>0.74</v>
      </c>
      <c r="F31" s="7"/>
      <c r="G31" s="7">
        <f>CONVERT(A31,"um","mm")</f>
        <v>0.25</v>
      </c>
      <c r="H31" s="7">
        <f t="shared" si="1"/>
        <v>2</v>
      </c>
      <c r="I31" s="7">
        <v>3.52</v>
      </c>
      <c r="J31" s="7"/>
      <c r="K31" s="8"/>
    </row>
    <row r="32" spans="1:11" ht="8.25">
      <c r="A32" s="11">
        <v>297</v>
      </c>
      <c r="B32" s="12">
        <v>50</v>
      </c>
      <c r="C32" s="7">
        <v>97.2</v>
      </c>
      <c r="D32" s="7">
        <v>2.78</v>
      </c>
      <c r="E32" s="7">
        <v>0.63</v>
      </c>
      <c r="F32" s="7"/>
      <c r="G32" s="7">
        <f>CONVERT(A32,"um","mm")</f>
        <v>0.297</v>
      </c>
      <c r="H32" s="7">
        <f t="shared" si="1"/>
        <v>1.7514651638613215</v>
      </c>
      <c r="I32" s="7">
        <v>2.78</v>
      </c>
      <c r="J32" s="7"/>
      <c r="K32" s="8"/>
    </row>
    <row r="33" spans="1:11" ht="8.25">
      <c r="A33" s="11">
        <v>354</v>
      </c>
      <c r="B33" s="12">
        <v>45</v>
      </c>
      <c r="C33" s="7">
        <v>97.8</v>
      </c>
      <c r="D33" s="7">
        <v>2.15</v>
      </c>
      <c r="E33" s="7">
        <v>0.65</v>
      </c>
      <c r="F33" s="7"/>
      <c r="G33" s="7">
        <f>CONVERT(A33,"um","mm")</f>
        <v>0.354</v>
      </c>
      <c r="H33" s="7">
        <f t="shared" si="1"/>
        <v>1.4981787345790896</v>
      </c>
      <c r="I33" s="7">
        <v>2.15</v>
      </c>
      <c r="J33" s="7"/>
      <c r="K33" s="8"/>
    </row>
    <row r="34" spans="1:11" ht="8.25">
      <c r="A34" s="11">
        <v>420</v>
      </c>
      <c r="B34" s="12">
        <v>40</v>
      </c>
      <c r="C34" s="7">
        <v>98.5</v>
      </c>
      <c r="D34" s="7">
        <v>1.5</v>
      </c>
      <c r="E34" s="7">
        <v>0.73</v>
      </c>
      <c r="F34" s="7"/>
      <c r="G34" s="7">
        <f>CONVERT(A34,"um","mm")</f>
        <v>0.42</v>
      </c>
      <c r="H34" s="7">
        <f t="shared" si="1"/>
        <v>1.2515387669959643</v>
      </c>
      <c r="I34" s="7">
        <v>1.5</v>
      </c>
      <c r="J34" s="7"/>
      <c r="K34" s="8"/>
    </row>
    <row r="35" spans="1:11" ht="8.25">
      <c r="A35" s="11">
        <v>500</v>
      </c>
      <c r="B35" s="12">
        <v>35</v>
      </c>
      <c r="C35" s="7">
        <v>99.2</v>
      </c>
      <c r="D35" s="7">
        <v>0.77</v>
      </c>
      <c r="E35" s="7">
        <v>0.57</v>
      </c>
      <c r="F35" s="7"/>
      <c r="G35" s="7">
        <f>CONVERT(A35,"um","mm")</f>
        <v>0.5</v>
      </c>
      <c r="H35" s="7">
        <f t="shared" si="1"/>
        <v>1</v>
      </c>
      <c r="I35" s="7">
        <v>0.77</v>
      </c>
      <c r="J35" s="7"/>
      <c r="K35" s="8"/>
    </row>
    <row r="36" spans="1:11" ht="8.25">
      <c r="A36" s="11">
        <v>590</v>
      </c>
      <c r="B36" s="12">
        <v>30</v>
      </c>
      <c r="C36" s="7">
        <v>99.8</v>
      </c>
      <c r="D36" s="7">
        <v>0.2</v>
      </c>
      <c r="E36" s="7">
        <v>0.19</v>
      </c>
      <c r="F36" s="7"/>
      <c r="G36" s="7">
        <f>CONVERT(A36,"um","mm")</f>
        <v>0.59</v>
      </c>
      <c r="H36" s="7">
        <f t="shared" si="1"/>
        <v>0.7612131404128836</v>
      </c>
      <c r="I36" s="7">
        <v>0.2</v>
      </c>
      <c r="J36" s="7"/>
      <c r="K36" s="8"/>
    </row>
    <row r="37" spans="1:11" ht="8.25">
      <c r="A37" s="11">
        <v>710</v>
      </c>
      <c r="B37" s="12">
        <v>25</v>
      </c>
      <c r="C37" s="7">
        <v>99.99</v>
      </c>
      <c r="D37" s="7">
        <v>0.0068</v>
      </c>
      <c r="E37" s="7">
        <v>0.0068</v>
      </c>
      <c r="F37" s="7"/>
      <c r="G37" s="7">
        <f>CONVERT(A37,"um","mm")</f>
        <v>0.71</v>
      </c>
      <c r="H37" s="7">
        <f t="shared" si="1"/>
        <v>0.49410907027004275</v>
      </c>
      <c r="I37" s="7">
        <v>0.0068</v>
      </c>
      <c r="J37" s="7"/>
      <c r="K37" s="8"/>
    </row>
    <row r="38" spans="1:11" ht="8.25">
      <c r="A38" s="11">
        <v>840</v>
      </c>
      <c r="B38" s="12">
        <v>20</v>
      </c>
      <c r="C38" s="7">
        <v>100</v>
      </c>
      <c r="D38" s="7">
        <v>0</v>
      </c>
      <c r="E38" s="7">
        <v>0</v>
      </c>
      <c r="F38" s="7"/>
      <c r="G38" s="7">
        <f>CONVERT(A38,"um","mm")</f>
        <v>0.84</v>
      </c>
      <c r="H38" s="7">
        <f t="shared" si="1"/>
        <v>0.2515387669959645</v>
      </c>
      <c r="I38" s="7">
        <v>0</v>
      </c>
      <c r="J38" s="7"/>
      <c r="K38" s="8"/>
    </row>
    <row r="39" spans="1:11" ht="8.25">
      <c r="A39" s="11">
        <v>1000</v>
      </c>
      <c r="B39" s="12">
        <v>18</v>
      </c>
      <c r="C39" s="7">
        <v>100</v>
      </c>
      <c r="D39" s="7">
        <v>0</v>
      </c>
      <c r="E39" s="7">
        <v>0</v>
      </c>
      <c r="F39" s="7"/>
      <c r="G39" s="7">
        <f>CONVERT(A39,"um","mm")</f>
        <v>1</v>
      </c>
      <c r="H39" s="7">
        <f t="shared" si="1"/>
        <v>0</v>
      </c>
      <c r="I39" s="7">
        <v>0</v>
      </c>
      <c r="J39" s="7"/>
      <c r="K39" s="8"/>
    </row>
    <row r="40" spans="1:11" ht="8.25">
      <c r="A40" s="11">
        <v>1190</v>
      </c>
      <c r="B40" s="12">
        <v>16</v>
      </c>
      <c r="C40" s="7">
        <v>100</v>
      </c>
      <c r="D40" s="7">
        <v>0</v>
      </c>
      <c r="E40" s="7">
        <v>0</v>
      </c>
      <c r="F40" s="7"/>
      <c r="G40" s="7">
        <f>CONVERT(A40,"um","mm")</f>
        <v>1.19</v>
      </c>
      <c r="H40" s="7">
        <f t="shared" si="1"/>
        <v>-0.2509615735332188</v>
      </c>
      <c r="I40" s="7">
        <v>0</v>
      </c>
      <c r="J40" s="7"/>
      <c r="K40" s="8"/>
    </row>
    <row r="41" spans="1:11" ht="8.25">
      <c r="A41" s="11">
        <v>1410</v>
      </c>
      <c r="B41" s="12">
        <v>14</v>
      </c>
      <c r="C41" s="7">
        <v>100</v>
      </c>
      <c r="D41" s="7">
        <v>0</v>
      </c>
      <c r="E41" s="7">
        <v>0</v>
      </c>
      <c r="F41" s="7"/>
      <c r="G41" s="7">
        <f>CONVERT(A41,"um","mm")</f>
        <v>1.41</v>
      </c>
      <c r="H41" s="7">
        <f t="shared" si="1"/>
        <v>-0.4956951626240688</v>
      </c>
      <c r="I41" s="7">
        <v>0</v>
      </c>
      <c r="J41" s="7"/>
      <c r="K41" s="8"/>
    </row>
    <row r="42" spans="1:11" ht="8.25">
      <c r="A42" s="11">
        <v>1680</v>
      </c>
      <c r="B42" s="12">
        <v>12</v>
      </c>
      <c r="C42" s="7">
        <v>100</v>
      </c>
      <c r="D42" s="7">
        <v>0</v>
      </c>
      <c r="E42" s="7">
        <v>0</v>
      </c>
      <c r="F42" s="7"/>
      <c r="G42" s="7">
        <f>CONVERT(A42,"um","mm")</f>
        <v>1.68</v>
      </c>
      <c r="H42" s="7">
        <f t="shared" si="1"/>
        <v>-0.7484612330040356</v>
      </c>
      <c r="I42" s="7">
        <v>0</v>
      </c>
      <c r="J42" s="7"/>
      <c r="K42" s="8"/>
    </row>
    <row r="43" spans="1:11" ht="8.25">
      <c r="A43" s="11">
        <v>2000</v>
      </c>
      <c r="B43" s="12">
        <v>10</v>
      </c>
      <c r="C43" s="7">
        <v>100</v>
      </c>
      <c r="D43" s="7">
        <v>0</v>
      </c>
      <c r="E43" s="7">
        <v>0</v>
      </c>
      <c r="F43" s="7"/>
      <c r="G43" s="7">
        <f>CONVERT(A43,"um","mm")</f>
        <v>2</v>
      </c>
      <c r="H43" s="7">
        <f t="shared" si="1"/>
        <v>-1</v>
      </c>
      <c r="I43" s="7">
        <v>0</v>
      </c>
      <c r="J43" s="7"/>
      <c r="K43" s="8"/>
    </row>
    <row r="44" spans="1:11" ht="9" thickBot="1">
      <c r="A44" s="13"/>
      <c r="B44" s="14"/>
      <c r="C44" s="9">
        <v>100</v>
      </c>
      <c r="D44" s="9">
        <v>0</v>
      </c>
      <c r="E44" s="9"/>
      <c r="F44" s="9"/>
      <c r="G44" s="9">
        <f>CONVERT(A44,"um","mm")</f>
        <v>0</v>
      </c>
      <c r="H44" s="9" t="e">
        <f t="shared" si="1"/>
        <v>#NUM!</v>
      </c>
      <c r="I44" s="9"/>
      <c r="J44" s="9"/>
      <c r="K44" s="10"/>
    </row>
    <row r="45" ht="9" thickTop="1"/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J1">
      <selection activeCell="O25" sqref="O25:Q25"/>
    </sheetView>
  </sheetViews>
  <sheetFormatPr defaultColWidth="9.140625" defaultRowHeight="12.75"/>
  <cols>
    <col min="1" max="1" width="8.00390625" style="2" bestFit="1" customWidth="1"/>
    <col min="2" max="2" width="10.00390625" style="2" bestFit="1" customWidth="1"/>
    <col min="3" max="4" width="9.28125" style="2" bestFit="1" customWidth="1"/>
    <col min="5" max="5" width="10.57421875" style="2" bestFit="1" customWidth="1"/>
    <col min="6" max="6" width="0.85546875" style="2" customWidth="1"/>
    <col min="7" max="8" width="5.00390625" style="2" bestFit="1" customWidth="1"/>
    <col min="9" max="9" width="5.28125" style="2" bestFit="1" customWidth="1"/>
    <col min="10" max="10" width="4.57421875" style="2" bestFit="1" customWidth="1"/>
    <col min="11" max="11" width="6.28125" style="2" bestFit="1" customWidth="1"/>
    <col min="12" max="14" width="0.85546875" style="2" customWidth="1"/>
    <col min="15" max="15" width="11.57421875" style="2" bestFit="1" customWidth="1"/>
    <col min="16" max="16" width="6.28125" style="2" bestFit="1" customWidth="1"/>
    <col min="17" max="17" width="5.00390625" style="2" bestFit="1" customWidth="1"/>
    <col min="18" max="18" width="4.8515625" style="2" bestFit="1" customWidth="1"/>
    <col min="19" max="19" width="0.85546875" style="2" customWidth="1"/>
    <col min="20" max="20" width="4.8515625" style="2" bestFit="1" customWidth="1"/>
    <col min="21" max="21" width="5.57421875" style="2" bestFit="1" customWidth="1"/>
    <col min="22" max="22" width="5.00390625" style="2" bestFit="1" customWidth="1"/>
    <col min="23" max="23" width="4.8515625" style="2" bestFit="1" customWidth="1"/>
    <col min="24" max="25" width="4.7109375" style="2" bestFit="1" customWidth="1"/>
    <col min="26" max="26" width="4.57421875" style="2" bestFit="1" customWidth="1"/>
    <col min="27" max="28" width="4.8515625" style="2" bestFit="1" customWidth="1"/>
    <col min="29" max="29" width="4.7109375" style="2" bestFit="1" customWidth="1"/>
    <col min="30" max="30" width="7.00390625" style="2" bestFit="1" customWidth="1"/>
    <col min="31" max="31" width="11.140625" style="2" bestFit="1" customWidth="1"/>
    <col min="32" max="16384" width="9.140625" style="2" customWidth="1"/>
  </cols>
  <sheetData>
    <row r="1" spans="1:2" ht="8.25">
      <c r="A1" s="2" t="s">
        <v>0</v>
      </c>
      <c r="B1" s="2">
        <v>37362.583333333336</v>
      </c>
    </row>
    <row r="2" spans="1:5" ht="8.25">
      <c r="A2" s="2" t="s">
        <v>1</v>
      </c>
      <c r="B2" s="2" t="s">
        <v>161</v>
      </c>
      <c r="C2" s="2" t="s">
        <v>36</v>
      </c>
      <c r="D2" s="2" t="s">
        <v>37</v>
      </c>
      <c r="E2" s="2" t="s">
        <v>38</v>
      </c>
    </row>
    <row r="3" spans="1:6" ht="8.25">
      <c r="A3" s="2" t="s">
        <v>3</v>
      </c>
      <c r="B3" s="2" t="s">
        <v>162</v>
      </c>
      <c r="C3" s="2">
        <f>AVERAGE(E3:F3)</f>
        <v>31.875</v>
      </c>
      <c r="D3" s="2">
        <f>CONVERT(C3,"ft","m")</f>
        <v>9.7155</v>
      </c>
      <c r="E3" s="2">
        <f>CONVERT(VALUE(LEFT(B4,3)),"in","ft")</f>
        <v>31.75</v>
      </c>
      <c r="F3" s="2">
        <f>CONVERT(VALUE(RIGHT(B4,3)),"in","ft")</f>
        <v>32</v>
      </c>
    </row>
    <row r="4" spans="1:2" ht="8.25">
      <c r="A4" s="2" t="s">
        <v>5</v>
      </c>
      <c r="B4" s="2" t="s">
        <v>163</v>
      </c>
    </row>
    <row r="5" ht="8.25">
      <c r="A5" s="2" t="s">
        <v>7</v>
      </c>
    </row>
    <row r="6" ht="9" thickBot="1"/>
    <row r="7" spans="1:21" ht="9" thickTop="1">
      <c r="A7" s="3" t="s">
        <v>18</v>
      </c>
      <c r="B7" s="4" t="s">
        <v>26</v>
      </c>
      <c r="C7" s="4" t="s">
        <v>20</v>
      </c>
      <c r="D7" s="4" t="s">
        <v>21</v>
      </c>
      <c r="E7" s="4" t="s">
        <v>22</v>
      </c>
      <c r="F7" s="4"/>
      <c r="G7" s="4"/>
      <c r="H7" s="4"/>
      <c r="I7" s="4"/>
      <c r="J7" s="4"/>
      <c r="K7" s="5"/>
      <c r="T7" s="2" t="s">
        <v>24</v>
      </c>
      <c r="U7" s="2" t="s">
        <v>33</v>
      </c>
    </row>
    <row r="8" spans="1:23" ht="8.25">
      <c r="A8" s="6" t="s">
        <v>23</v>
      </c>
      <c r="B8" s="7"/>
      <c r="C8" s="7" t="s">
        <v>24</v>
      </c>
      <c r="D8" s="7" t="s">
        <v>24</v>
      </c>
      <c r="E8" s="7" t="s">
        <v>24</v>
      </c>
      <c r="F8" s="7"/>
      <c r="G8" s="7"/>
      <c r="H8" s="7"/>
      <c r="I8" s="7"/>
      <c r="J8" s="7"/>
      <c r="K8" s="8"/>
      <c r="Q8" s="2" t="s">
        <v>27</v>
      </c>
      <c r="R8" s="2" t="s">
        <v>28</v>
      </c>
      <c r="T8" s="2" t="s">
        <v>25</v>
      </c>
      <c r="U8" s="2" t="s">
        <v>34</v>
      </c>
      <c r="V8" s="2" t="s">
        <v>27</v>
      </c>
      <c r="W8" s="2" t="s">
        <v>28</v>
      </c>
    </row>
    <row r="9" spans="1:21" ht="8.25">
      <c r="A9" s="6"/>
      <c r="B9" s="7"/>
      <c r="C9" s="7" t="s">
        <v>25</v>
      </c>
      <c r="D9" s="7" t="s">
        <v>29</v>
      </c>
      <c r="E9" s="7" t="s">
        <v>25</v>
      </c>
      <c r="F9" s="7"/>
      <c r="G9" s="7" t="s">
        <v>27</v>
      </c>
      <c r="H9" s="7" t="s">
        <v>28</v>
      </c>
      <c r="I9" s="7" t="s">
        <v>39</v>
      </c>
      <c r="J9" s="7" t="s">
        <v>40</v>
      </c>
      <c r="K9" s="8" t="s">
        <v>41</v>
      </c>
      <c r="O9" s="2" t="s">
        <v>8</v>
      </c>
      <c r="P9" s="2">
        <v>0.375</v>
      </c>
      <c r="Q9" s="2">
        <f>CONVERT(P9,"um","mm")</f>
        <v>0.000375</v>
      </c>
      <c r="R9" s="2">
        <f>-LOG(Q9/1,2)</f>
        <v>11.380821783940931</v>
      </c>
      <c r="U9" s="2" t="s">
        <v>35</v>
      </c>
    </row>
    <row r="10" spans="1:23" ht="8.25">
      <c r="A10" s="11">
        <v>0</v>
      </c>
      <c r="B10" s="12">
        <v>1400</v>
      </c>
      <c r="C10" s="7">
        <v>0</v>
      </c>
      <c r="D10" s="7">
        <v>100</v>
      </c>
      <c r="E10" s="7">
        <v>0</v>
      </c>
      <c r="F10" s="7"/>
      <c r="G10" s="7">
        <f>CONVERT(A10,"um","mm")</f>
        <v>0</v>
      </c>
      <c r="H10" s="7" t="e">
        <f>-LOG(G10,2)</f>
        <v>#NUM!</v>
      </c>
      <c r="I10" s="7">
        <v>100</v>
      </c>
      <c r="J10" s="7"/>
      <c r="K10" s="8"/>
      <c r="O10" s="2" t="s">
        <v>9</v>
      </c>
      <c r="P10" s="2">
        <v>2000</v>
      </c>
      <c r="Q10" s="2">
        <f>CONVERT(P10,"um","mm")</f>
        <v>2</v>
      </c>
      <c r="R10" s="2">
        <f aca="true" t="shared" si="0" ref="R10:R16">-LOG(Q10/1,2)</f>
        <v>-1</v>
      </c>
      <c r="T10" s="2">
        <v>5</v>
      </c>
      <c r="U10" s="2">
        <v>0.855</v>
      </c>
      <c r="V10" s="2">
        <f>CONVERT(U10,"um","mm")</f>
        <v>0.000855</v>
      </c>
      <c r="W10" s="2">
        <f>-LOG(V10/1,2)</f>
        <v>10.191787959550915</v>
      </c>
    </row>
    <row r="11" spans="1:23" ht="8.25">
      <c r="A11" s="11">
        <v>0.12</v>
      </c>
      <c r="B11" s="12">
        <v>1300</v>
      </c>
      <c r="C11" s="7">
        <v>0</v>
      </c>
      <c r="D11" s="7">
        <v>100</v>
      </c>
      <c r="E11" s="7">
        <v>0</v>
      </c>
      <c r="F11" s="7"/>
      <c r="G11" s="7">
        <f>CONVERT(A11,"um","mm")</f>
        <v>0.00012</v>
      </c>
      <c r="H11" s="7">
        <f aca="true" t="shared" si="1" ref="H11:H44">-LOG(G11,2)</f>
        <v>13.024677973715656</v>
      </c>
      <c r="I11" s="7">
        <v>100</v>
      </c>
      <c r="J11" s="7">
        <v>13</v>
      </c>
      <c r="K11" s="8">
        <v>0</v>
      </c>
      <c r="O11" s="2" t="s">
        <v>10</v>
      </c>
      <c r="P11" s="2">
        <v>100</v>
      </c>
      <c r="Q11" s="2">
        <f>CONVERT(P11,"um","mm")</f>
        <v>0.1</v>
      </c>
      <c r="R11" s="2">
        <f t="shared" si="0"/>
        <v>3.321928094887362</v>
      </c>
      <c r="T11" s="2">
        <v>10</v>
      </c>
      <c r="U11" s="2">
        <v>1.331</v>
      </c>
      <c r="V11" s="2">
        <f>CONVERT(U11,"um","mm")</f>
        <v>0.001331</v>
      </c>
      <c r="W11" s="2">
        <f aca="true" t="shared" si="2" ref="W11:W18">-LOG(V11/1,2)</f>
        <v>9.553273713412283</v>
      </c>
    </row>
    <row r="12" spans="1:23" ht="8.25">
      <c r="A12" s="11">
        <v>0.24</v>
      </c>
      <c r="B12" s="12">
        <v>1200</v>
      </c>
      <c r="C12" s="7">
        <v>0</v>
      </c>
      <c r="D12" s="7">
        <v>100</v>
      </c>
      <c r="E12" s="7">
        <v>0.67</v>
      </c>
      <c r="F12" s="7"/>
      <c r="G12" s="7">
        <f>CONVERT(A12,"um","mm")</f>
        <v>0.00024</v>
      </c>
      <c r="H12" s="7">
        <f t="shared" si="1"/>
        <v>12.024677973715656</v>
      </c>
      <c r="I12" s="7">
        <v>100</v>
      </c>
      <c r="J12" s="7">
        <v>12</v>
      </c>
      <c r="K12" s="8">
        <v>0.67</v>
      </c>
      <c r="O12" s="2" t="s">
        <v>11</v>
      </c>
      <c r="P12" s="2">
        <v>41.91</v>
      </c>
      <c r="Q12" s="2">
        <f>CONVERT(P12,"um","mm")</f>
        <v>0.041909999999999996</v>
      </c>
      <c r="R12" s="2">
        <f t="shared" si="0"/>
        <v>4.576561668306193</v>
      </c>
      <c r="T12" s="2">
        <v>16</v>
      </c>
      <c r="U12" s="2">
        <v>2.168</v>
      </c>
      <c r="V12" s="2">
        <f>CONVERT(U12,"um","mm")</f>
        <v>0.002168</v>
      </c>
      <c r="W12" s="2">
        <f t="shared" si="2"/>
        <v>8.849419527970303</v>
      </c>
    </row>
    <row r="13" spans="1:23" ht="8.25">
      <c r="A13" s="11">
        <v>0.49</v>
      </c>
      <c r="B13" s="12">
        <v>1100</v>
      </c>
      <c r="C13" s="7">
        <v>0.67</v>
      </c>
      <c r="D13" s="7">
        <v>99.3</v>
      </c>
      <c r="E13" s="7">
        <v>5.8</v>
      </c>
      <c r="F13" s="7"/>
      <c r="G13" s="7">
        <f>CONVERT(A13,"um","mm")</f>
        <v>0.00049</v>
      </c>
      <c r="H13" s="7">
        <f t="shared" si="1"/>
        <v>10.994930630321603</v>
      </c>
      <c r="I13" s="7">
        <v>99.3</v>
      </c>
      <c r="J13" s="7">
        <v>11</v>
      </c>
      <c r="K13" s="8">
        <v>5.8</v>
      </c>
      <c r="O13" s="2" t="s">
        <v>12</v>
      </c>
      <c r="P13" s="2">
        <v>18.06</v>
      </c>
      <c r="Q13" s="2">
        <f>CONVERT(P13,"um","mm")</f>
        <v>0.01806</v>
      </c>
      <c r="R13" s="2">
        <f t="shared" si="0"/>
        <v>5.791058296955954</v>
      </c>
      <c r="T13" s="2">
        <v>25</v>
      </c>
      <c r="U13" s="2">
        <v>4.056</v>
      </c>
      <c r="V13" s="2">
        <f>CONVERT(U13,"um","mm")</f>
        <v>0.004056</v>
      </c>
      <c r="W13" s="2">
        <f t="shared" si="2"/>
        <v>7.9457266323208335</v>
      </c>
    </row>
    <row r="14" spans="1:23" ht="8.25">
      <c r="A14" s="11">
        <v>0.98</v>
      </c>
      <c r="B14" s="12">
        <v>1000</v>
      </c>
      <c r="C14" s="7">
        <v>6.47</v>
      </c>
      <c r="D14" s="7">
        <v>93.5</v>
      </c>
      <c r="E14" s="7">
        <v>8.18</v>
      </c>
      <c r="F14" s="7"/>
      <c r="G14" s="7">
        <f>CONVERT(A14,"um","mm")</f>
        <v>0.00098</v>
      </c>
      <c r="H14" s="7">
        <f t="shared" si="1"/>
        <v>9.994930630321603</v>
      </c>
      <c r="I14" s="7">
        <v>93.5</v>
      </c>
      <c r="J14" s="7">
        <v>10</v>
      </c>
      <c r="K14" s="8">
        <v>8.18</v>
      </c>
      <c r="O14" s="2" t="s">
        <v>30</v>
      </c>
      <c r="P14" s="2">
        <v>4.243</v>
      </c>
      <c r="Q14" s="2">
        <f>CONVERT(P14,"um","mm")</f>
        <v>0.004243</v>
      </c>
      <c r="R14" s="2">
        <f t="shared" si="0"/>
        <v>7.8806996060334376</v>
      </c>
      <c r="T14" s="2">
        <v>50</v>
      </c>
      <c r="U14" s="2">
        <v>18.06</v>
      </c>
      <c r="V14" s="2">
        <f>CONVERT(U14,"um","mm")</f>
        <v>0.01806</v>
      </c>
      <c r="W14" s="2">
        <f t="shared" si="2"/>
        <v>5.791058296955954</v>
      </c>
    </row>
    <row r="15" spans="1:23" ht="8.25">
      <c r="A15" s="11">
        <v>1.95</v>
      </c>
      <c r="B15" s="12">
        <v>900</v>
      </c>
      <c r="C15" s="7">
        <v>14.6</v>
      </c>
      <c r="D15" s="7">
        <v>85.4</v>
      </c>
      <c r="E15" s="7">
        <v>9.74</v>
      </c>
      <c r="F15" s="7"/>
      <c r="G15" s="7">
        <f>CONVERT(A15,"um","mm")</f>
        <v>0.00195</v>
      </c>
      <c r="H15" s="7">
        <f t="shared" si="1"/>
        <v>9.002310160687202</v>
      </c>
      <c r="I15" s="7">
        <v>85.4</v>
      </c>
      <c r="J15" s="7">
        <v>9</v>
      </c>
      <c r="K15" s="8">
        <v>9.74</v>
      </c>
      <c r="O15" s="2" t="s">
        <v>13</v>
      </c>
      <c r="P15" s="2">
        <v>2.321</v>
      </c>
      <c r="Q15" s="2">
        <f>CONVERT(P15,"um","mm")</f>
        <v>0.002321</v>
      </c>
      <c r="R15" s="2">
        <f t="shared" si="0"/>
        <v>8.751037761979692</v>
      </c>
      <c r="T15" s="2">
        <v>75</v>
      </c>
      <c r="U15" s="2">
        <v>62.01</v>
      </c>
      <c r="V15" s="2">
        <f>CONVERT(U15,"um","mm")</f>
        <v>0.06201</v>
      </c>
      <c r="W15" s="2">
        <f t="shared" si="2"/>
        <v>4.011355300290208</v>
      </c>
    </row>
    <row r="16" spans="1:23" ht="8.25">
      <c r="A16" s="11">
        <v>3.9</v>
      </c>
      <c r="B16" s="12">
        <v>800</v>
      </c>
      <c r="C16" s="7">
        <v>24.4</v>
      </c>
      <c r="D16" s="7">
        <v>75.6</v>
      </c>
      <c r="E16" s="7">
        <v>11.6</v>
      </c>
      <c r="F16" s="7"/>
      <c r="G16" s="7">
        <f>CONVERT(A16,"um","mm")</f>
        <v>0.0039</v>
      </c>
      <c r="H16" s="7">
        <f t="shared" si="1"/>
        <v>8.002310160687202</v>
      </c>
      <c r="I16" s="7">
        <v>75.6</v>
      </c>
      <c r="J16" s="7">
        <v>8</v>
      </c>
      <c r="K16" s="8">
        <v>11.6</v>
      </c>
      <c r="O16" s="2" t="s">
        <v>14</v>
      </c>
      <c r="P16" s="2">
        <v>66.44</v>
      </c>
      <c r="Q16" s="2">
        <f>CONVERT(P16,"um","mm")</f>
        <v>0.06644</v>
      </c>
      <c r="R16" s="2">
        <f t="shared" si="0"/>
        <v>3.9118041164744355</v>
      </c>
      <c r="T16" s="2">
        <v>84</v>
      </c>
      <c r="U16" s="2">
        <v>85.35</v>
      </c>
      <c r="V16" s="2">
        <f>CONVERT(U16,"um","mm")</f>
        <v>0.08535</v>
      </c>
      <c r="W16" s="2">
        <f t="shared" si="2"/>
        <v>3.550465036521712</v>
      </c>
    </row>
    <row r="17" spans="1:23" ht="8.25">
      <c r="A17" s="11">
        <v>7.8</v>
      </c>
      <c r="B17" s="12">
        <v>700</v>
      </c>
      <c r="C17" s="7">
        <v>35.9</v>
      </c>
      <c r="D17" s="7">
        <v>64.1</v>
      </c>
      <c r="E17" s="7">
        <v>11.5</v>
      </c>
      <c r="F17" s="7"/>
      <c r="G17" s="7">
        <f>CONVERT(A17,"um","mm")</f>
        <v>0.0078</v>
      </c>
      <c r="H17" s="7">
        <f t="shared" si="1"/>
        <v>7.002310160687201</v>
      </c>
      <c r="I17" s="7">
        <v>64.1</v>
      </c>
      <c r="J17" s="7">
        <v>7</v>
      </c>
      <c r="K17" s="8">
        <v>11.5</v>
      </c>
      <c r="O17" s="2" t="s">
        <v>15</v>
      </c>
      <c r="P17" s="2">
        <v>54.81</v>
      </c>
      <c r="T17" s="2">
        <v>90</v>
      </c>
      <c r="U17" s="2">
        <v>109.5</v>
      </c>
      <c r="V17" s="2">
        <f>CONVERT(U17,"um","mm")</f>
        <v>0.1095</v>
      </c>
      <c r="W17" s="2">
        <f t="shared" si="2"/>
        <v>3.1909972250609138</v>
      </c>
    </row>
    <row r="18" spans="1:23" ht="8.25">
      <c r="A18" s="11">
        <v>15.6</v>
      </c>
      <c r="B18" s="12">
        <v>600</v>
      </c>
      <c r="C18" s="7">
        <v>47.5</v>
      </c>
      <c r="D18" s="7">
        <v>52.5</v>
      </c>
      <c r="E18" s="7">
        <v>11.7</v>
      </c>
      <c r="F18" s="7"/>
      <c r="G18" s="7">
        <f>CONVERT(A18,"um","mm")</f>
        <v>0.0156</v>
      </c>
      <c r="H18" s="7">
        <f t="shared" si="1"/>
        <v>6.002310160687201</v>
      </c>
      <c r="I18" s="7">
        <v>52.5</v>
      </c>
      <c r="J18" s="7">
        <v>6</v>
      </c>
      <c r="K18" s="8">
        <v>11.7</v>
      </c>
      <c r="O18" s="2" t="s">
        <v>16</v>
      </c>
      <c r="P18" s="2">
        <v>3005</v>
      </c>
      <c r="T18" s="2">
        <v>95</v>
      </c>
      <c r="U18" s="2">
        <v>155</v>
      </c>
      <c r="V18" s="2">
        <f>CONVERT(U18,"um","mm")</f>
        <v>0.155</v>
      </c>
      <c r="W18" s="2">
        <f t="shared" si="2"/>
        <v>2.6896598793878495</v>
      </c>
    </row>
    <row r="19" spans="1:16" ht="8.25">
      <c r="A19" s="11">
        <v>31.2</v>
      </c>
      <c r="B19" s="12">
        <v>500</v>
      </c>
      <c r="C19" s="7">
        <v>59.2</v>
      </c>
      <c r="D19" s="7">
        <v>40.8</v>
      </c>
      <c r="E19" s="7">
        <v>3.27</v>
      </c>
      <c r="F19" s="7"/>
      <c r="G19" s="7">
        <f>CONVERT(A19,"um","mm")</f>
        <v>0.0312</v>
      </c>
      <c r="H19" s="7">
        <f t="shared" si="1"/>
        <v>5.002310160687201</v>
      </c>
      <c r="I19" s="7">
        <v>40.8</v>
      </c>
      <c r="J19" s="7">
        <v>5</v>
      </c>
      <c r="K19" s="8">
        <f>SUM(E19+E20+E21+E22)</f>
        <v>16.03</v>
      </c>
      <c r="O19" s="2" t="s">
        <v>17</v>
      </c>
      <c r="P19" s="2">
        <v>130.8</v>
      </c>
    </row>
    <row r="20" spans="1:31" ht="8.25">
      <c r="A20" s="11">
        <v>37.2</v>
      </c>
      <c r="B20" s="12">
        <v>400</v>
      </c>
      <c r="C20" s="7">
        <v>62.5</v>
      </c>
      <c r="D20" s="7">
        <v>37.5</v>
      </c>
      <c r="E20" s="7">
        <v>3.71</v>
      </c>
      <c r="F20" s="7"/>
      <c r="G20" s="7">
        <f>CONVERT(A20,"um","mm")</f>
        <v>0.0372</v>
      </c>
      <c r="H20" s="7">
        <f t="shared" si="1"/>
        <v>4.748553568441418</v>
      </c>
      <c r="I20" s="7">
        <v>37.5</v>
      </c>
      <c r="J20" s="7">
        <v>4</v>
      </c>
      <c r="K20" s="8">
        <f>SUM(E23+E24+E25+E26)</f>
        <v>17.169999999999998</v>
      </c>
      <c r="O20" s="2" t="s">
        <v>31</v>
      </c>
      <c r="P20" s="2">
        <v>2.107</v>
      </c>
      <c r="U20" s="2">
        <v>5</v>
      </c>
      <c r="V20" s="2">
        <v>10</v>
      </c>
      <c r="W20" s="2">
        <v>16</v>
      </c>
      <c r="X20" s="2">
        <v>25</v>
      </c>
      <c r="Y20" s="2">
        <v>50</v>
      </c>
      <c r="Z20" s="2">
        <v>75</v>
      </c>
      <c r="AA20" s="2">
        <v>84</v>
      </c>
      <c r="AB20" s="2">
        <v>90</v>
      </c>
      <c r="AC20" s="2">
        <v>95</v>
      </c>
      <c r="AD20" s="2" t="s">
        <v>45</v>
      </c>
      <c r="AE20" s="2" t="s">
        <v>46</v>
      </c>
    </row>
    <row r="21" spans="1:30" ht="8.25">
      <c r="A21" s="11">
        <v>44.2</v>
      </c>
      <c r="B21" s="12">
        <v>325</v>
      </c>
      <c r="C21" s="7">
        <v>66.2</v>
      </c>
      <c r="D21" s="7">
        <v>33.8</v>
      </c>
      <c r="E21" s="7">
        <v>4.32</v>
      </c>
      <c r="F21" s="7"/>
      <c r="G21" s="7">
        <f>CONVERT(A21,"um","mm")</f>
        <v>0.0442</v>
      </c>
      <c r="H21" s="7">
        <f t="shared" si="1"/>
        <v>4.499809820158018</v>
      </c>
      <c r="I21" s="7">
        <v>33.8</v>
      </c>
      <c r="J21" s="7">
        <v>3</v>
      </c>
      <c r="K21" s="8">
        <f>SUM(E27+E28+E29+E30)</f>
        <v>6.390000000000001</v>
      </c>
      <c r="O21" s="2" t="s">
        <v>32</v>
      </c>
      <c r="P21" s="2">
        <v>5.076</v>
      </c>
      <c r="U21" s="2">
        <v>0.000855</v>
      </c>
      <c r="V21" s="2">
        <v>0.001331</v>
      </c>
      <c r="W21" s="2">
        <v>0.002168</v>
      </c>
      <c r="X21" s="2">
        <v>0.004056</v>
      </c>
      <c r="Y21" s="2">
        <v>0.01806</v>
      </c>
      <c r="Z21" s="2">
        <v>0.06201</v>
      </c>
      <c r="AA21" s="2">
        <v>0.08535</v>
      </c>
      <c r="AB21" s="2">
        <v>0.1095</v>
      </c>
      <c r="AC21" s="2">
        <v>0.155</v>
      </c>
      <c r="AD21" s="2">
        <f>((W21+AA21)/2)</f>
        <v>0.043759</v>
      </c>
    </row>
    <row r="22" spans="1:31" ht="8.25">
      <c r="A22" s="11">
        <v>52.6</v>
      </c>
      <c r="B22" s="12">
        <v>270</v>
      </c>
      <c r="C22" s="7">
        <v>70.5</v>
      </c>
      <c r="D22" s="7">
        <v>29.5</v>
      </c>
      <c r="E22" s="7">
        <v>4.73</v>
      </c>
      <c r="F22" s="7"/>
      <c r="G22" s="7">
        <f>CONVERT(A22,"um","mm")</f>
        <v>0.0526</v>
      </c>
      <c r="H22" s="7">
        <f t="shared" si="1"/>
        <v>4.2487933902571475</v>
      </c>
      <c r="I22" s="7">
        <v>29.5</v>
      </c>
      <c r="J22" s="7">
        <v>2</v>
      </c>
      <c r="K22" s="8">
        <f>SUM(E31+E32+E33+E34)</f>
        <v>1.2049999999999998</v>
      </c>
      <c r="U22" s="2">
        <v>10.191787959550915</v>
      </c>
      <c r="V22" s="2">
        <v>9.553273713412283</v>
      </c>
      <c r="W22" s="2">
        <v>8.849419527970303</v>
      </c>
      <c r="X22" s="2">
        <v>7.9457266323208335</v>
      </c>
      <c r="Y22" s="2">
        <v>5.791058296955954</v>
      </c>
      <c r="Z22" s="2">
        <v>4.011355300290208</v>
      </c>
      <c r="AA22" s="2">
        <v>3.550465036521712</v>
      </c>
      <c r="AB22" s="2">
        <v>3.1909972250609138</v>
      </c>
      <c r="AC22" s="2">
        <v>2.6896598793878495</v>
      </c>
      <c r="AD22" s="2">
        <f>((W22+AA22)/2)</f>
        <v>6.199942282246008</v>
      </c>
      <c r="AE22" s="2">
        <f>((X22-AB22)/2)</f>
        <v>2.3773647036299597</v>
      </c>
    </row>
    <row r="23" spans="1:11" ht="8.25">
      <c r="A23" s="11">
        <v>62.5</v>
      </c>
      <c r="B23" s="12">
        <v>230</v>
      </c>
      <c r="C23" s="7">
        <v>75.2</v>
      </c>
      <c r="D23" s="7">
        <v>24.8</v>
      </c>
      <c r="E23" s="7">
        <v>4.8</v>
      </c>
      <c r="F23" s="7"/>
      <c r="G23" s="7">
        <f>CONVERT(A23,"um","mm")</f>
        <v>0.0625</v>
      </c>
      <c r="H23" s="7">
        <f t="shared" si="1"/>
        <v>4</v>
      </c>
      <c r="I23" s="7">
        <v>24.8</v>
      </c>
      <c r="J23" s="7">
        <v>1</v>
      </c>
      <c r="K23" s="8">
        <f>SUM(E35+E36+E37+E38)</f>
        <v>0</v>
      </c>
    </row>
    <row r="24" spans="1:17" ht="8.25">
      <c r="A24" s="11">
        <v>74</v>
      </c>
      <c r="B24" s="12">
        <v>200</v>
      </c>
      <c r="C24" s="7">
        <v>80</v>
      </c>
      <c r="D24" s="7">
        <v>20</v>
      </c>
      <c r="E24" s="7">
        <v>4.76</v>
      </c>
      <c r="F24" s="7"/>
      <c r="G24" s="7">
        <f>CONVERT(A24,"um","mm")</f>
        <v>0.074</v>
      </c>
      <c r="H24" s="7">
        <f t="shared" si="1"/>
        <v>3.7563309190331378</v>
      </c>
      <c r="I24" s="7">
        <v>20</v>
      </c>
      <c r="J24" s="7">
        <v>0</v>
      </c>
      <c r="K24" s="8">
        <f>SUM(E39+E40+E41+E42)</f>
        <v>0</v>
      </c>
      <c r="O24" s="2" t="s">
        <v>42</v>
      </c>
      <c r="P24" s="2" t="s">
        <v>43</v>
      </c>
      <c r="Q24" s="2" t="s">
        <v>44</v>
      </c>
    </row>
    <row r="25" spans="1:17" ht="8.25">
      <c r="A25" s="11">
        <v>88</v>
      </c>
      <c r="B25" s="12">
        <v>170</v>
      </c>
      <c r="C25" s="7">
        <v>84.8</v>
      </c>
      <c r="D25" s="7">
        <v>15.2</v>
      </c>
      <c r="E25" s="7">
        <v>4.29</v>
      </c>
      <c r="F25" s="7"/>
      <c r="G25" s="7">
        <f>CONVERT(A25,"um","mm")</f>
        <v>0.088</v>
      </c>
      <c r="H25" s="7">
        <f t="shared" si="1"/>
        <v>3.50635266602479</v>
      </c>
      <c r="I25" s="7">
        <v>15.2</v>
      </c>
      <c r="J25" s="7">
        <v>-1</v>
      </c>
      <c r="K25" s="8">
        <f>SUM(E43+E44)</f>
        <v>0</v>
      </c>
      <c r="O25" s="2">
        <f>SUM(K25+K24+K23+K22+K21+K20)</f>
        <v>24.765</v>
      </c>
      <c r="P25" s="2">
        <f>SUM(K19+K18+K17+K16)</f>
        <v>50.830000000000005</v>
      </c>
      <c r="Q25" s="2">
        <f>SUM(K15+K14+K13+K12+K11+K10)</f>
        <v>24.390000000000004</v>
      </c>
    </row>
    <row r="26" spans="1:11" ht="8.25">
      <c r="A26" s="11">
        <v>105</v>
      </c>
      <c r="B26" s="12">
        <v>140</v>
      </c>
      <c r="C26" s="7">
        <v>89.1</v>
      </c>
      <c r="D26" s="7">
        <v>10.9</v>
      </c>
      <c r="E26" s="7">
        <v>3.32</v>
      </c>
      <c r="F26" s="7"/>
      <c r="G26" s="7">
        <f>CONVERT(A26,"um","mm")</f>
        <v>0.105</v>
      </c>
      <c r="H26" s="7">
        <f t="shared" si="1"/>
        <v>3.2515387669959646</v>
      </c>
      <c r="I26" s="7">
        <v>10.9</v>
      </c>
      <c r="J26" s="7"/>
      <c r="K26" s="8"/>
    </row>
    <row r="27" spans="1:11" ht="8.25">
      <c r="A27" s="11">
        <v>125</v>
      </c>
      <c r="B27" s="12">
        <v>120</v>
      </c>
      <c r="C27" s="7">
        <v>92.4</v>
      </c>
      <c r="D27" s="7">
        <v>7.6</v>
      </c>
      <c r="E27" s="7">
        <v>2.24</v>
      </c>
      <c r="F27" s="7"/>
      <c r="G27" s="7">
        <f>CONVERT(A27,"um","mm")</f>
        <v>0.125</v>
      </c>
      <c r="H27" s="7">
        <f t="shared" si="1"/>
        <v>3</v>
      </c>
      <c r="I27" s="7">
        <v>7.6</v>
      </c>
      <c r="J27" s="7"/>
      <c r="K27" s="8"/>
    </row>
    <row r="28" spans="1:11" ht="8.25">
      <c r="A28" s="11">
        <v>149</v>
      </c>
      <c r="B28" s="12">
        <v>100</v>
      </c>
      <c r="C28" s="7">
        <v>94.6</v>
      </c>
      <c r="D28" s="7">
        <v>5.36</v>
      </c>
      <c r="E28" s="7">
        <v>1.46</v>
      </c>
      <c r="F28" s="7"/>
      <c r="G28" s="7">
        <f>CONVERT(A28,"um","mm")</f>
        <v>0.149</v>
      </c>
      <c r="H28" s="7">
        <f t="shared" si="1"/>
        <v>2.746615764199926</v>
      </c>
      <c r="I28" s="7">
        <v>5.36</v>
      </c>
      <c r="J28" s="7"/>
      <c r="K28" s="8"/>
    </row>
    <row r="29" spans="1:11" ht="8.25">
      <c r="A29" s="11">
        <v>177</v>
      </c>
      <c r="B29" s="12">
        <v>80</v>
      </c>
      <c r="C29" s="7">
        <v>96.1</v>
      </c>
      <c r="D29" s="7">
        <v>3.9</v>
      </c>
      <c r="E29" s="7">
        <v>1.32</v>
      </c>
      <c r="F29" s="7"/>
      <c r="G29" s="7">
        <f>CONVERT(A29,"um","mm")</f>
        <v>0.177</v>
      </c>
      <c r="H29" s="7">
        <f t="shared" si="1"/>
        <v>2.49817873457909</v>
      </c>
      <c r="I29" s="7">
        <v>3.9</v>
      </c>
      <c r="J29" s="7"/>
      <c r="K29" s="8"/>
    </row>
    <row r="30" spans="1:11" ht="8.25">
      <c r="A30" s="11">
        <v>210</v>
      </c>
      <c r="B30" s="12">
        <v>70</v>
      </c>
      <c r="C30" s="7">
        <v>97.4</v>
      </c>
      <c r="D30" s="7">
        <v>2.57</v>
      </c>
      <c r="E30" s="7">
        <v>1.37</v>
      </c>
      <c r="F30" s="7"/>
      <c r="G30" s="7">
        <f>CONVERT(A30,"um","mm")</f>
        <v>0.21</v>
      </c>
      <c r="H30" s="7">
        <f t="shared" si="1"/>
        <v>2.2515387669959646</v>
      </c>
      <c r="I30" s="7">
        <v>2.57</v>
      </c>
      <c r="J30" s="7"/>
      <c r="K30" s="8"/>
    </row>
    <row r="31" spans="1:11" ht="8.25">
      <c r="A31" s="11">
        <v>250</v>
      </c>
      <c r="B31" s="12">
        <v>60</v>
      </c>
      <c r="C31" s="7">
        <v>98.8</v>
      </c>
      <c r="D31" s="7">
        <v>1.2</v>
      </c>
      <c r="E31" s="7">
        <v>0.92</v>
      </c>
      <c r="F31" s="7"/>
      <c r="G31" s="7">
        <f>CONVERT(A31,"um","mm")</f>
        <v>0.25</v>
      </c>
      <c r="H31" s="7">
        <f t="shared" si="1"/>
        <v>2</v>
      </c>
      <c r="I31" s="7">
        <v>1.2</v>
      </c>
      <c r="J31" s="7"/>
      <c r="K31" s="8"/>
    </row>
    <row r="32" spans="1:11" ht="8.25">
      <c r="A32" s="11">
        <v>297</v>
      </c>
      <c r="B32" s="12">
        <v>50</v>
      </c>
      <c r="C32" s="7">
        <v>99.7</v>
      </c>
      <c r="D32" s="7">
        <v>0.29</v>
      </c>
      <c r="E32" s="7">
        <v>0.27</v>
      </c>
      <c r="F32" s="7"/>
      <c r="G32" s="7">
        <f>CONVERT(A32,"um","mm")</f>
        <v>0.297</v>
      </c>
      <c r="H32" s="7">
        <f t="shared" si="1"/>
        <v>1.7514651638613215</v>
      </c>
      <c r="I32" s="7">
        <v>0.29</v>
      </c>
      <c r="J32" s="7"/>
      <c r="K32" s="8"/>
    </row>
    <row r="33" spans="1:11" ht="8.25">
      <c r="A33" s="11">
        <v>354</v>
      </c>
      <c r="B33" s="12">
        <v>45</v>
      </c>
      <c r="C33" s="7">
        <v>99.98</v>
      </c>
      <c r="D33" s="7">
        <v>0.015</v>
      </c>
      <c r="E33" s="7">
        <v>0.015</v>
      </c>
      <c r="F33" s="7"/>
      <c r="G33" s="7">
        <f>CONVERT(A33,"um","mm")</f>
        <v>0.354</v>
      </c>
      <c r="H33" s="7">
        <f t="shared" si="1"/>
        <v>1.4981787345790896</v>
      </c>
      <c r="I33" s="7">
        <v>0.015</v>
      </c>
      <c r="J33" s="7"/>
      <c r="K33" s="8"/>
    </row>
    <row r="34" spans="1:11" ht="8.25">
      <c r="A34" s="11">
        <v>420</v>
      </c>
      <c r="B34" s="12">
        <v>40</v>
      </c>
      <c r="C34" s="7">
        <v>100</v>
      </c>
      <c r="D34" s="7">
        <v>0</v>
      </c>
      <c r="E34" s="7">
        <v>0</v>
      </c>
      <c r="F34" s="7"/>
      <c r="G34" s="7">
        <f>CONVERT(A34,"um","mm")</f>
        <v>0.42</v>
      </c>
      <c r="H34" s="7">
        <f t="shared" si="1"/>
        <v>1.2515387669959643</v>
      </c>
      <c r="I34" s="7">
        <v>0</v>
      </c>
      <c r="J34" s="7"/>
      <c r="K34" s="8"/>
    </row>
    <row r="35" spans="1:11" ht="8.25">
      <c r="A35" s="11">
        <v>500</v>
      </c>
      <c r="B35" s="12">
        <v>35</v>
      </c>
      <c r="C35" s="7">
        <v>100</v>
      </c>
      <c r="D35" s="7">
        <v>0</v>
      </c>
      <c r="E35" s="7">
        <v>0</v>
      </c>
      <c r="F35" s="7"/>
      <c r="G35" s="7">
        <f>CONVERT(A35,"um","mm")</f>
        <v>0.5</v>
      </c>
      <c r="H35" s="7">
        <f t="shared" si="1"/>
        <v>1</v>
      </c>
      <c r="I35" s="7">
        <v>0</v>
      </c>
      <c r="J35" s="7"/>
      <c r="K35" s="8"/>
    </row>
    <row r="36" spans="1:11" ht="8.25">
      <c r="A36" s="11">
        <v>590</v>
      </c>
      <c r="B36" s="12">
        <v>30</v>
      </c>
      <c r="C36" s="7">
        <v>100</v>
      </c>
      <c r="D36" s="7">
        <v>0</v>
      </c>
      <c r="E36" s="7">
        <v>0</v>
      </c>
      <c r="F36" s="7"/>
      <c r="G36" s="7">
        <f>CONVERT(A36,"um","mm")</f>
        <v>0.59</v>
      </c>
      <c r="H36" s="7">
        <f t="shared" si="1"/>
        <v>0.7612131404128836</v>
      </c>
      <c r="I36" s="7">
        <v>0</v>
      </c>
      <c r="J36" s="7"/>
      <c r="K36" s="8"/>
    </row>
    <row r="37" spans="1:11" ht="8.25">
      <c r="A37" s="11">
        <v>710</v>
      </c>
      <c r="B37" s="12">
        <v>25</v>
      </c>
      <c r="C37" s="7">
        <v>100</v>
      </c>
      <c r="D37" s="7">
        <v>0</v>
      </c>
      <c r="E37" s="7">
        <v>0</v>
      </c>
      <c r="F37" s="7"/>
      <c r="G37" s="7">
        <f>CONVERT(A37,"um","mm")</f>
        <v>0.71</v>
      </c>
      <c r="H37" s="7">
        <f t="shared" si="1"/>
        <v>0.49410907027004275</v>
      </c>
      <c r="I37" s="7">
        <v>0</v>
      </c>
      <c r="J37" s="7"/>
      <c r="K37" s="8"/>
    </row>
    <row r="38" spans="1:11" ht="8.25">
      <c r="A38" s="11">
        <v>840</v>
      </c>
      <c r="B38" s="12">
        <v>20</v>
      </c>
      <c r="C38" s="7">
        <v>100</v>
      </c>
      <c r="D38" s="7">
        <v>0</v>
      </c>
      <c r="E38" s="7">
        <v>0</v>
      </c>
      <c r="F38" s="7"/>
      <c r="G38" s="7">
        <f>CONVERT(A38,"um","mm")</f>
        <v>0.84</v>
      </c>
      <c r="H38" s="7">
        <f t="shared" si="1"/>
        <v>0.2515387669959645</v>
      </c>
      <c r="I38" s="7">
        <v>0</v>
      </c>
      <c r="J38" s="7"/>
      <c r="K38" s="8"/>
    </row>
    <row r="39" spans="1:11" ht="8.25">
      <c r="A39" s="11">
        <v>1000</v>
      </c>
      <c r="B39" s="12">
        <v>18</v>
      </c>
      <c r="C39" s="7">
        <v>100</v>
      </c>
      <c r="D39" s="7">
        <v>0</v>
      </c>
      <c r="E39" s="7">
        <v>0</v>
      </c>
      <c r="F39" s="7"/>
      <c r="G39" s="7">
        <f>CONVERT(A39,"um","mm")</f>
        <v>1</v>
      </c>
      <c r="H39" s="7">
        <f t="shared" si="1"/>
        <v>0</v>
      </c>
      <c r="I39" s="7">
        <v>0</v>
      </c>
      <c r="J39" s="7"/>
      <c r="K39" s="8"/>
    </row>
    <row r="40" spans="1:11" ht="8.25">
      <c r="A40" s="11">
        <v>1190</v>
      </c>
      <c r="B40" s="12">
        <v>16</v>
      </c>
      <c r="C40" s="7">
        <v>100</v>
      </c>
      <c r="D40" s="7">
        <v>0</v>
      </c>
      <c r="E40" s="7">
        <v>0</v>
      </c>
      <c r="F40" s="7"/>
      <c r="G40" s="7">
        <f>CONVERT(A40,"um","mm")</f>
        <v>1.19</v>
      </c>
      <c r="H40" s="7">
        <f t="shared" si="1"/>
        <v>-0.2509615735332188</v>
      </c>
      <c r="I40" s="7">
        <v>0</v>
      </c>
      <c r="J40" s="7"/>
      <c r="K40" s="8"/>
    </row>
    <row r="41" spans="1:11" ht="8.25">
      <c r="A41" s="11">
        <v>1410</v>
      </c>
      <c r="B41" s="12">
        <v>14</v>
      </c>
      <c r="C41" s="7">
        <v>100</v>
      </c>
      <c r="D41" s="7">
        <v>0</v>
      </c>
      <c r="E41" s="7">
        <v>0</v>
      </c>
      <c r="F41" s="7"/>
      <c r="G41" s="7">
        <f>CONVERT(A41,"um","mm")</f>
        <v>1.41</v>
      </c>
      <c r="H41" s="7">
        <f t="shared" si="1"/>
        <v>-0.4956951626240688</v>
      </c>
      <c r="I41" s="7">
        <v>0</v>
      </c>
      <c r="J41" s="7"/>
      <c r="K41" s="8"/>
    </row>
    <row r="42" spans="1:11" ht="8.25">
      <c r="A42" s="11">
        <v>1680</v>
      </c>
      <c r="B42" s="12">
        <v>12</v>
      </c>
      <c r="C42" s="7">
        <v>100</v>
      </c>
      <c r="D42" s="7">
        <v>0</v>
      </c>
      <c r="E42" s="7">
        <v>0</v>
      </c>
      <c r="F42" s="7"/>
      <c r="G42" s="7">
        <f>CONVERT(A42,"um","mm")</f>
        <v>1.68</v>
      </c>
      <c r="H42" s="7">
        <f t="shared" si="1"/>
        <v>-0.7484612330040356</v>
      </c>
      <c r="I42" s="7">
        <v>0</v>
      </c>
      <c r="J42" s="7"/>
      <c r="K42" s="8"/>
    </row>
    <row r="43" spans="1:11" ht="8.25">
      <c r="A43" s="11">
        <v>2000</v>
      </c>
      <c r="B43" s="12">
        <v>10</v>
      </c>
      <c r="C43" s="7">
        <v>100</v>
      </c>
      <c r="D43" s="7">
        <v>0</v>
      </c>
      <c r="E43" s="7">
        <v>0</v>
      </c>
      <c r="F43" s="7"/>
      <c r="G43" s="7">
        <f>CONVERT(A43,"um","mm")</f>
        <v>2</v>
      </c>
      <c r="H43" s="7">
        <f t="shared" si="1"/>
        <v>-1</v>
      </c>
      <c r="I43" s="7">
        <v>0</v>
      </c>
      <c r="J43" s="7"/>
      <c r="K43" s="8"/>
    </row>
    <row r="44" spans="1:11" ht="9" thickBot="1">
      <c r="A44" s="13"/>
      <c r="B44" s="14"/>
      <c r="C44" s="9">
        <v>100</v>
      </c>
      <c r="D44" s="9">
        <v>0</v>
      </c>
      <c r="E44" s="9"/>
      <c r="F44" s="9"/>
      <c r="G44" s="9">
        <f>CONVERT(A44,"um","mm")</f>
        <v>0</v>
      </c>
      <c r="H44" s="9" t="e">
        <f t="shared" si="1"/>
        <v>#NUM!</v>
      </c>
      <c r="I44" s="9"/>
      <c r="J44" s="9"/>
      <c r="K44" s="10"/>
    </row>
    <row r="45" ht="9" thickTop="1"/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J1">
      <selection activeCell="O25" sqref="O25:Q25"/>
    </sheetView>
  </sheetViews>
  <sheetFormatPr defaultColWidth="9.140625" defaultRowHeight="12.75"/>
  <cols>
    <col min="1" max="1" width="8.00390625" style="2" bestFit="1" customWidth="1"/>
    <col min="2" max="2" width="9.8515625" style="2" bestFit="1" customWidth="1"/>
    <col min="3" max="4" width="9.28125" style="2" bestFit="1" customWidth="1"/>
    <col min="5" max="5" width="10.57421875" style="2" bestFit="1" customWidth="1"/>
    <col min="6" max="6" width="0.85546875" style="2" customWidth="1"/>
    <col min="7" max="8" width="5.00390625" style="2" bestFit="1" customWidth="1"/>
    <col min="9" max="9" width="5.28125" style="2" bestFit="1" customWidth="1"/>
    <col min="10" max="10" width="4.57421875" style="2" bestFit="1" customWidth="1"/>
    <col min="11" max="11" width="6.28125" style="2" bestFit="1" customWidth="1"/>
    <col min="12" max="14" width="0.85546875" style="2" customWidth="1"/>
    <col min="15" max="15" width="11.57421875" style="2" bestFit="1" customWidth="1"/>
    <col min="16" max="16" width="6.28125" style="2" bestFit="1" customWidth="1"/>
    <col min="17" max="17" width="5.00390625" style="2" bestFit="1" customWidth="1"/>
    <col min="18" max="18" width="4.8515625" style="2" bestFit="1" customWidth="1"/>
    <col min="19" max="19" width="0.85546875" style="2" customWidth="1"/>
    <col min="20" max="20" width="4.8515625" style="2" bestFit="1" customWidth="1"/>
    <col min="21" max="21" width="5.57421875" style="2" bestFit="1" customWidth="1"/>
    <col min="22" max="22" width="5.00390625" style="2" bestFit="1" customWidth="1"/>
    <col min="23" max="23" width="4.8515625" style="2" bestFit="1" customWidth="1"/>
    <col min="24" max="25" width="4.7109375" style="2" bestFit="1" customWidth="1"/>
    <col min="26" max="26" width="4.57421875" style="2" bestFit="1" customWidth="1"/>
    <col min="27" max="28" width="4.8515625" style="2" bestFit="1" customWidth="1"/>
    <col min="29" max="29" width="4.7109375" style="2" bestFit="1" customWidth="1"/>
    <col min="30" max="30" width="7.00390625" style="2" bestFit="1" customWidth="1"/>
    <col min="31" max="31" width="11.140625" style="2" bestFit="1" customWidth="1"/>
    <col min="32" max="16384" width="9.140625" style="2" customWidth="1"/>
  </cols>
  <sheetData>
    <row r="1" spans="1:2" ht="8.25">
      <c r="A1" s="2" t="s">
        <v>0</v>
      </c>
      <c r="B1" s="2">
        <v>37362.572222222225</v>
      </c>
    </row>
    <row r="2" spans="1:5" ht="8.25">
      <c r="A2" s="2" t="s">
        <v>1</v>
      </c>
      <c r="B2" s="2" t="s">
        <v>158</v>
      </c>
      <c r="C2" s="2" t="s">
        <v>36</v>
      </c>
      <c r="D2" s="2" t="s">
        <v>37</v>
      </c>
      <c r="E2" s="2" t="s">
        <v>38</v>
      </c>
    </row>
    <row r="3" spans="1:6" ht="8.25">
      <c r="A3" s="2" t="s">
        <v>3</v>
      </c>
      <c r="B3" s="2" t="s">
        <v>159</v>
      </c>
      <c r="C3" s="2">
        <f>AVERAGE(E3:F3)</f>
        <v>30.791666666666668</v>
      </c>
      <c r="D3" s="2">
        <f>CONVERT(C3,"ft","m")</f>
        <v>9.3853</v>
      </c>
      <c r="E3" s="2">
        <f>CONVERT(VALUE(LEFT(B4,3)),"in","ft")</f>
        <v>30.666666666666668</v>
      </c>
      <c r="F3" s="2">
        <f>CONVERT(VALUE(RIGHT(B4,3)),"in","ft")</f>
        <v>30.916666666666668</v>
      </c>
    </row>
    <row r="4" spans="1:2" ht="8.25">
      <c r="A4" s="2" t="s">
        <v>5</v>
      </c>
      <c r="B4" s="2" t="s">
        <v>160</v>
      </c>
    </row>
    <row r="5" ht="8.25">
      <c r="A5" s="2" t="s">
        <v>7</v>
      </c>
    </row>
    <row r="6" ht="9" thickBot="1"/>
    <row r="7" spans="1:21" ht="9" thickTop="1">
      <c r="A7" s="3" t="s">
        <v>18</v>
      </c>
      <c r="B7" s="4" t="s">
        <v>26</v>
      </c>
      <c r="C7" s="4" t="s">
        <v>20</v>
      </c>
      <c r="D7" s="4" t="s">
        <v>21</v>
      </c>
      <c r="E7" s="4" t="s">
        <v>22</v>
      </c>
      <c r="F7" s="4"/>
      <c r="G7" s="4"/>
      <c r="H7" s="4"/>
      <c r="I7" s="4"/>
      <c r="J7" s="4"/>
      <c r="K7" s="5"/>
      <c r="T7" s="2" t="s">
        <v>24</v>
      </c>
      <c r="U7" s="2" t="s">
        <v>33</v>
      </c>
    </row>
    <row r="8" spans="1:23" ht="8.25">
      <c r="A8" s="6" t="s">
        <v>23</v>
      </c>
      <c r="B8" s="7"/>
      <c r="C8" s="7" t="s">
        <v>24</v>
      </c>
      <c r="D8" s="7" t="s">
        <v>24</v>
      </c>
      <c r="E8" s="7" t="s">
        <v>24</v>
      </c>
      <c r="F8" s="7"/>
      <c r="G8" s="7"/>
      <c r="H8" s="7"/>
      <c r="I8" s="7"/>
      <c r="J8" s="7"/>
      <c r="K8" s="8"/>
      <c r="Q8" s="2" t="s">
        <v>27</v>
      </c>
      <c r="R8" s="2" t="s">
        <v>28</v>
      </c>
      <c r="T8" s="2" t="s">
        <v>25</v>
      </c>
      <c r="U8" s="2" t="s">
        <v>34</v>
      </c>
      <c r="V8" s="2" t="s">
        <v>27</v>
      </c>
      <c r="W8" s="2" t="s">
        <v>28</v>
      </c>
    </row>
    <row r="9" spans="1:21" ht="8.25">
      <c r="A9" s="6"/>
      <c r="B9" s="7"/>
      <c r="C9" s="7" t="s">
        <v>25</v>
      </c>
      <c r="D9" s="7" t="s">
        <v>29</v>
      </c>
      <c r="E9" s="7" t="s">
        <v>25</v>
      </c>
      <c r="F9" s="7"/>
      <c r="G9" s="7" t="s">
        <v>27</v>
      </c>
      <c r="H9" s="7" t="s">
        <v>28</v>
      </c>
      <c r="I9" s="7" t="s">
        <v>39</v>
      </c>
      <c r="J9" s="7" t="s">
        <v>40</v>
      </c>
      <c r="K9" s="8" t="s">
        <v>41</v>
      </c>
      <c r="O9" s="2" t="s">
        <v>8</v>
      </c>
      <c r="P9" s="2">
        <v>0.375</v>
      </c>
      <c r="Q9" s="2">
        <f>CONVERT(P9,"um","mm")</f>
        <v>0.000375</v>
      </c>
      <c r="R9" s="2">
        <f>-LOG(Q9/1,2)</f>
        <v>11.380821783940931</v>
      </c>
      <c r="U9" s="2" t="s">
        <v>35</v>
      </c>
    </row>
    <row r="10" spans="1:23" ht="8.25">
      <c r="A10" s="11">
        <v>0</v>
      </c>
      <c r="B10" s="12">
        <v>1400</v>
      </c>
      <c r="C10" s="7">
        <v>0</v>
      </c>
      <c r="D10" s="7">
        <v>100</v>
      </c>
      <c r="E10" s="7">
        <v>0</v>
      </c>
      <c r="F10" s="7"/>
      <c r="G10" s="7">
        <f>CONVERT(A10,"um","mm")</f>
        <v>0</v>
      </c>
      <c r="H10" s="7" t="e">
        <f>-LOG(G10,2)</f>
        <v>#NUM!</v>
      </c>
      <c r="I10" s="7">
        <v>100</v>
      </c>
      <c r="J10" s="7"/>
      <c r="K10" s="8"/>
      <c r="O10" s="2" t="s">
        <v>9</v>
      </c>
      <c r="P10" s="2">
        <v>2000</v>
      </c>
      <c r="Q10" s="2">
        <f>CONVERT(P10,"um","mm")</f>
        <v>2</v>
      </c>
      <c r="R10" s="2">
        <f aca="true" t="shared" si="0" ref="R10:R16">-LOG(Q10/1,2)</f>
        <v>-1</v>
      </c>
      <c r="T10" s="2">
        <v>5</v>
      </c>
      <c r="U10" s="2">
        <v>0.763</v>
      </c>
      <c r="V10" s="2">
        <f>CONVERT(U10,"um","mm")</f>
        <v>0.000763</v>
      </c>
      <c r="W10" s="2">
        <f>-LOG(V10/1,2)</f>
        <v>10.356029322489643</v>
      </c>
    </row>
    <row r="11" spans="1:23" ht="8.25">
      <c r="A11" s="11">
        <v>0.12</v>
      </c>
      <c r="B11" s="12">
        <v>1300</v>
      </c>
      <c r="C11" s="7">
        <v>0</v>
      </c>
      <c r="D11" s="7">
        <v>100</v>
      </c>
      <c r="E11" s="7">
        <v>0</v>
      </c>
      <c r="F11" s="7"/>
      <c r="G11" s="7">
        <f>CONVERT(A11,"um","mm")</f>
        <v>0.00012</v>
      </c>
      <c r="H11" s="7">
        <f aca="true" t="shared" si="1" ref="H11:H44">-LOG(G11,2)</f>
        <v>13.024677973715656</v>
      </c>
      <c r="I11" s="7">
        <v>100</v>
      </c>
      <c r="J11" s="7">
        <v>13</v>
      </c>
      <c r="K11" s="8">
        <v>0</v>
      </c>
      <c r="O11" s="2" t="s">
        <v>10</v>
      </c>
      <c r="P11" s="2">
        <v>100</v>
      </c>
      <c r="Q11" s="2">
        <f>CONVERT(P11,"um","mm")</f>
        <v>0.1</v>
      </c>
      <c r="R11" s="2">
        <f t="shared" si="0"/>
        <v>3.321928094887362</v>
      </c>
      <c r="T11" s="2">
        <v>10</v>
      </c>
      <c r="U11" s="2">
        <v>1.106</v>
      </c>
      <c r="V11" s="2">
        <f>CONVERT(U11,"um","mm")</f>
        <v>0.0011060000000000002</v>
      </c>
      <c r="W11" s="2">
        <f aca="true" t="shared" si="2" ref="W11:W18">-LOG(V11/1,2)</f>
        <v>9.820432899089468</v>
      </c>
    </row>
    <row r="12" spans="1:23" ht="8.25">
      <c r="A12" s="11">
        <v>0.24</v>
      </c>
      <c r="B12" s="12">
        <v>1200</v>
      </c>
      <c r="C12" s="7">
        <v>0</v>
      </c>
      <c r="D12" s="7">
        <v>100</v>
      </c>
      <c r="E12" s="7">
        <v>0.87</v>
      </c>
      <c r="F12" s="7"/>
      <c r="G12" s="7">
        <f>CONVERT(A12,"um","mm")</f>
        <v>0.00024</v>
      </c>
      <c r="H12" s="7">
        <f t="shared" si="1"/>
        <v>12.024677973715656</v>
      </c>
      <c r="I12" s="7">
        <v>100</v>
      </c>
      <c r="J12" s="7">
        <v>12</v>
      </c>
      <c r="K12" s="8">
        <v>0.87</v>
      </c>
      <c r="O12" s="2" t="s">
        <v>11</v>
      </c>
      <c r="P12" s="2">
        <v>38.77</v>
      </c>
      <c r="Q12" s="2">
        <f>CONVERT(P12,"um","mm")</f>
        <v>0.038770000000000006</v>
      </c>
      <c r="R12" s="2">
        <f t="shared" si="0"/>
        <v>4.688915454685631</v>
      </c>
      <c r="T12" s="2">
        <v>16</v>
      </c>
      <c r="U12" s="2">
        <v>1.669</v>
      </c>
      <c r="V12" s="2">
        <f>CONVERT(U12,"um","mm")</f>
        <v>0.001669</v>
      </c>
      <c r="W12" s="2">
        <f t="shared" si="2"/>
        <v>9.226800329961575</v>
      </c>
    </row>
    <row r="13" spans="1:23" ht="8.25">
      <c r="A13" s="11">
        <v>0.49</v>
      </c>
      <c r="B13" s="12">
        <v>1100</v>
      </c>
      <c r="C13" s="7">
        <v>0.87</v>
      </c>
      <c r="D13" s="7">
        <v>99.1</v>
      </c>
      <c r="E13" s="7">
        <v>7.42</v>
      </c>
      <c r="F13" s="7"/>
      <c r="G13" s="7">
        <f>CONVERT(A13,"um","mm")</f>
        <v>0.00049</v>
      </c>
      <c r="H13" s="7">
        <f t="shared" si="1"/>
        <v>10.994930630321603</v>
      </c>
      <c r="I13" s="7">
        <v>99.1</v>
      </c>
      <c r="J13" s="7">
        <v>11</v>
      </c>
      <c r="K13" s="8">
        <v>7.42</v>
      </c>
      <c r="O13" s="2" t="s">
        <v>12</v>
      </c>
      <c r="P13" s="2">
        <v>11.14</v>
      </c>
      <c r="Q13" s="2">
        <f>CONVERT(P13,"um","mm")</f>
        <v>0.01114</v>
      </c>
      <c r="R13" s="2">
        <f t="shared" si="0"/>
        <v>6.48810695709678</v>
      </c>
      <c r="T13" s="2">
        <v>25</v>
      </c>
      <c r="U13" s="2">
        <v>2.961</v>
      </c>
      <c r="V13" s="2">
        <f>CONVERT(U13,"um","mm")</f>
        <v>0.002961</v>
      </c>
      <c r="W13" s="2">
        <f t="shared" si="2"/>
        <v>8.39969979414662</v>
      </c>
    </row>
    <row r="14" spans="1:23" ht="8.25">
      <c r="A14" s="11">
        <v>0.98</v>
      </c>
      <c r="B14" s="12">
        <v>1000</v>
      </c>
      <c r="C14" s="7">
        <v>8.3</v>
      </c>
      <c r="D14" s="7">
        <v>91.7</v>
      </c>
      <c r="E14" s="7">
        <v>10</v>
      </c>
      <c r="F14" s="7"/>
      <c r="G14" s="7">
        <f>CONVERT(A14,"um","mm")</f>
        <v>0.00098</v>
      </c>
      <c r="H14" s="7">
        <f t="shared" si="1"/>
        <v>9.994930630321603</v>
      </c>
      <c r="I14" s="7">
        <v>91.7</v>
      </c>
      <c r="J14" s="7">
        <v>10</v>
      </c>
      <c r="K14" s="8">
        <v>10</v>
      </c>
      <c r="O14" s="2" t="s">
        <v>30</v>
      </c>
      <c r="P14" s="2">
        <v>3.472</v>
      </c>
      <c r="Q14" s="2">
        <f>CONVERT(P14,"um","mm")</f>
        <v>0.003472</v>
      </c>
      <c r="R14" s="2">
        <f t="shared" si="0"/>
        <v>8.170017336879695</v>
      </c>
      <c r="T14" s="2">
        <v>50</v>
      </c>
      <c r="U14" s="2">
        <v>11.14</v>
      </c>
      <c r="V14" s="2">
        <f>CONVERT(U14,"um","mm")</f>
        <v>0.01114</v>
      </c>
      <c r="W14" s="2">
        <f t="shared" si="2"/>
        <v>6.48810695709678</v>
      </c>
    </row>
    <row r="15" spans="1:23" ht="8.25">
      <c r="A15" s="11">
        <v>1.95</v>
      </c>
      <c r="B15" s="12">
        <v>900</v>
      </c>
      <c r="C15" s="7">
        <v>18.3</v>
      </c>
      <c r="D15" s="7">
        <v>81.7</v>
      </c>
      <c r="E15" s="7">
        <v>11.6</v>
      </c>
      <c r="F15" s="7"/>
      <c r="G15" s="7">
        <f>CONVERT(A15,"um","mm")</f>
        <v>0.00195</v>
      </c>
      <c r="H15" s="7">
        <f t="shared" si="1"/>
        <v>9.002310160687202</v>
      </c>
      <c r="I15" s="7">
        <v>81.7</v>
      </c>
      <c r="J15" s="7">
        <v>9</v>
      </c>
      <c r="K15" s="8">
        <v>11.6</v>
      </c>
      <c r="O15" s="2" t="s">
        <v>13</v>
      </c>
      <c r="P15" s="2">
        <v>3.481</v>
      </c>
      <c r="Q15" s="2">
        <f>CONVERT(P15,"um","mm")</f>
        <v>0.003481</v>
      </c>
      <c r="R15" s="2">
        <f t="shared" si="0"/>
        <v>8.16628247060049</v>
      </c>
      <c r="T15" s="2">
        <v>75</v>
      </c>
      <c r="U15" s="2">
        <v>41.76</v>
      </c>
      <c r="V15" s="2">
        <f>CONVERT(U15,"um","mm")</f>
        <v>0.04176</v>
      </c>
      <c r="W15" s="2">
        <f t="shared" si="2"/>
        <v>4.581734477866927</v>
      </c>
    </row>
    <row r="16" spans="1:23" ht="8.25">
      <c r="A16" s="11">
        <v>3.9</v>
      </c>
      <c r="B16" s="12">
        <v>800</v>
      </c>
      <c r="C16" s="7">
        <v>29.9</v>
      </c>
      <c r="D16" s="7">
        <v>70.1</v>
      </c>
      <c r="E16" s="7">
        <v>13.4</v>
      </c>
      <c r="F16" s="7"/>
      <c r="G16" s="7">
        <f>CONVERT(A16,"um","mm")</f>
        <v>0.0039</v>
      </c>
      <c r="H16" s="7">
        <f t="shared" si="1"/>
        <v>8.002310160687202</v>
      </c>
      <c r="I16" s="7">
        <v>70.1</v>
      </c>
      <c r="J16" s="7">
        <v>8</v>
      </c>
      <c r="K16" s="8">
        <v>13.4</v>
      </c>
      <c r="O16" s="2" t="s">
        <v>14</v>
      </c>
      <c r="P16" s="2">
        <v>50.22</v>
      </c>
      <c r="Q16" s="2">
        <f>CONVERT(P16,"um","mm")</f>
        <v>0.05022</v>
      </c>
      <c r="R16" s="2">
        <f t="shared" si="0"/>
        <v>4.315594161165312</v>
      </c>
      <c r="T16" s="2">
        <v>84</v>
      </c>
      <c r="U16" s="2">
        <v>63.61</v>
      </c>
      <c r="V16" s="2">
        <f>CONVERT(U16,"um","mm")</f>
        <v>0.06361</v>
      </c>
      <c r="W16" s="2">
        <f t="shared" si="2"/>
        <v>3.9746026032535604</v>
      </c>
    </row>
    <row r="17" spans="1:23" ht="8.25">
      <c r="A17" s="11">
        <v>7.8</v>
      </c>
      <c r="B17" s="12">
        <v>700</v>
      </c>
      <c r="C17" s="7">
        <v>43.3</v>
      </c>
      <c r="D17" s="7">
        <v>56.7</v>
      </c>
      <c r="E17" s="7">
        <v>13.1</v>
      </c>
      <c r="F17" s="7"/>
      <c r="G17" s="7">
        <f>CONVERT(A17,"um","mm")</f>
        <v>0.0078</v>
      </c>
      <c r="H17" s="7">
        <f t="shared" si="1"/>
        <v>7.002310160687201</v>
      </c>
      <c r="I17" s="7">
        <v>56.7</v>
      </c>
      <c r="J17" s="7">
        <v>7</v>
      </c>
      <c r="K17" s="8">
        <v>13.1</v>
      </c>
      <c r="O17" s="2" t="s">
        <v>15</v>
      </c>
      <c r="P17" s="2">
        <v>78.66</v>
      </c>
      <c r="T17" s="2">
        <v>90</v>
      </c>
      <c r="U17" s="2">
        <v>91.26</v>
      </c>
      <c r="V17" s="2">
        <f>CONVERT(U17,"um","mm")</f>
        <v>0.09126</v>
      </c>
      <c r="W17" s="2">
        <f t="shared" si="2"/>
        <v>3.453873535991159</v>
      </c>
    </row>
    <row r="18" spans="1:23" ht="8.25">
      <c r="A18" s="11">
        <v>15.6</v>
      </c>
      <c r="B18" s="12">
        <v>600</v>
      </c>
      <c r="C18" s="7">
        <v>56.5</v>
      </c>
      <c r="D18" s="7">
        <v>43.5</v>
      </c>
      <c r="E18" s="7">
        <v>12.9</v>
      </c>
      <c r="F18" s="7"/>
      <c r="G18" s="7">
        <f>CONVERT(A18,"um","mm")</f>
        <v>0.0156</v>
      </c>
      <c r="H18" s="7">
        <f t="shared" si="1"/>
        <v>6.002310160687201</v>
      </c>
      <c r="I18" s="7">
        <v>43.5</v>
      </c>
      <c r="J18" s="7">
        <v>6</v>
      </c>
      <c r="K18" s="8">
        <v>12.9</v>
      </c>
      <c r="O18" s="2" t="s">
        <v>16</v>
      </c>
      <c r="P18" s="2">
        <v>6188</v>
      </c>
      <c r="T18" s="2">
        <v>95</v>
      </c>
      <c r="U18" s="2">
        <v>155</v>
      </c>
      <c r="V18" s="2">
        <f>CONVERT(U18,"um","mm")</f>
        <v>0.155</v>
      </c>
      <c r="W18" s="2">
        <f t="shared" si="2"/>
        <v>2.6896598793878495</v>
      </c>
    </row>
    <row r="19" spans="1:16" ht="8.25">
      <c r="A19" s="11">
        <v>31.2</v>
      </c>
      <c r="B19" s="12">
        <v>500</v>
      </c>
      <c r="C19" s="7">
        <v>69.3</v>
      </c>
      <c r="D19" s="7">
        <v>30.7</v>
      </c>
      <c r="E19" s="7">
        <v>3.3</v>
      </c>
      <c r="F19" s="7"/>
      <c r="G19" s="7">
        <f>CONVERT(A19,"um","mm")</f>
        <v>0.0312</v>
      </c>
      <c r="H19" s="7">
        <f t="shared" si="1"/>
        <v>5.002310160687201</v>
      </c>
      <c r="I19" s="7">
        <v>30.7</v>
      </c>
      <c r="J19" s="7">
        <v>5</v>
      </c>
      <c r="K19" s="8">
        <f>SUM(E19+E20+E21+E22)</f>
        <v>14.299999999999999</v>
      </c>
      <c r="O19" s="2" t="s">
        <v>17</v>
      </c>
      <c r="P19" s="2">
        <v>202.9</v>
      </c>
    </row>
    <row r="20" spans="1:31" ht="8.25">
      <c r="A20" s="11">
        <v>37.2</v>
      </c>
      <c r="B20" s="12">
        <v>400</v>
      </c>
      <c r="C20" s="7">
        <v>72.6</v>
      </c>
      <c r="D20" s="7">
        <v>27.4</v>
      </c>
      <c r="E20" s="7">
        <v>3.58</v>
      </c>
      <c r="F20" s="7"/>
      <c r="G20" s="7">
        <f>CONVERT(A20,"um","mm")</f>
        <v>0.0372</v>
      </c>
      <c r="H20" s="7">
        <f t="shared" si="1"/>
        <v>4.748553568441418</v>
      </c>
      <c r="I20" s="7">
        <v>27.4</v>
      </c>
      <c r="J20" s="7">
        <v>4</v>
      </c>
      <c r="K20" s="8">
        <f>SUM(E23+E24+E25+E26)</f>
        <v>9.760000000000002</v>
      </c>
      <c r="O20" s="2" t="s">
        <v>31</v>
      </c>
      <c r="P20" s="2">
        <v>4.419</v>
      </c>
      <c r="U20" s="2">
        <v>5</v>
      </c>
      <c r="V20" s="2">
        <v>10</v>
      </c>
      <c r="W20" s="2">
        <v>16</v>
      </c>
      <c r="X20" s="2">
        <v>25</v>
      </c>
      <c r="Y20" s="2">
        <v>50</v>
      </c>
      <c r="Z20" s="2">
        <v>75</v>
      </c>
      <c r="AA20" s="2">
        <v>84</v>
      </c>
      <c r="AB20" s="2">
        <v>90</v>
      </c>
      <c r="AC20" s="2">
        <v>95</v>
      </c>
      <c r="AD20" s="2" t="s">
        <v>45</v>
      </c>
      <c r="AE20" s="2" t="s">
        <v>46</v>
      </c>
    </row>
    <row r="21" spans="1:30" ht="8.25">
      <c r="A21" s="11">
        <v>44.2</v>
      </c>
      <c r="B21" s="12">
        <v>325</v>
      </c>
      <c r="C21" s="7">
        <v>76.2</v>
      </c>
      <c r="D21" s="7">
        <v>23.8</v>
      </c>
      <c r="E21" s="7">
        <v>3.81</v>
      </c>
      <c r="F21" s="7"/>
      <c r="G21" s="7">
        <f>CONVERT(A21,"um","mm")</f>
        <v>0.0442</v>
      </c>
      <c r="H21" s="7">
        <f t="shared" si="1"/>
        <v>4.499809820158018</v>
      </c>
      <c r="I21" s="7">
        <v>23.8</v>
      </c>
      <c r="J21" s="7">
        <v>3</v>
      </c>
      <c r="K21" s="8">
        <f>SUM(E27+E28+E29+E30)</f>
        <v>3.98</v>
      </c>
      <c r="O21" s="2" t="s">
        <v>32</v>
      </c>
      <c r="P21" s="2">
        <v>23.12</v>
      </c>
      <c r="U21" s="2">
        <v>0.000763</v>
      </c>
      <c r="V21" s="2">
        <v>0.0011060000000000002</v>
      </c>
      <c r="W21" s="2">
        <v>0.001669</v>
      </c>
      <c r="X21" s="2">
        <v>0.002961</v>
      </c>
      <c r="Y21" s="2">
        <v>0.01114</v>
      </c>
      <c r="Z21" s="2">
        <v>0.04176</v>
      </c>
      <c r="AA21" s="2">
        <v>0.06361</v>
      </c>
      <c r="AB21" s="2">
        <v>0.09126</v>
      </c>
      <c r="AC21" s="2">
        <v>0.155</v>
      </c>
      <c r="AD21" s="2">
        <f>((W21+AA21)/2)</f>
        <v>0.0326395</v>
      </c>
    </row>
    <row r="22" spans="1:31" ht="8.25">
      <c r="A22" s="11">
        <v>52.6</v>
      </c>
      <c r="B22" s="12">
        <v>270</v>
      </c>
      <c r="C22" s="7">
        <v>80</v>
      </c>
      <c r="D22" s="7">
        <v>20</v>
      </c>
      <c r="E22" s="7">
        <v>3.61</v>
      </c>
      <c r="F22" s="7"/>
      <c r="G22" s="7">
        <f>CONVERT(A22,"um","mm")</f>
        <v>0.0526</v>
      </c>
      <c r="H22" s="7">
        <f t="shared" si="1"/>
        <v>4.2487933902571475</v>
      </c>
      <c r="I22" s="7">
        <v>20</v>
      </c>
      <c r="J22" s="7">
        <v>2</v>
      </c>
      <c r="K22" s="8">
        <f>SUM(E31+E32+E33+E34)</f>
        <v>1.7799999999999998</v>
      </c>
      <c r="U22" s="2">
        <v>10.356029322489643</v>
      </c>
      <c r="V22" s="2">
        <v>9.820432899089468</v>
      </c>
      <c r="W22" s="2">
        <v>9.226800329961575</v>
      </c>
      <c r="X22" s="2">
        <v>8.39969979414662</v>
      </c>
      <c r="Y22" s="2">
        <v>6.48810695709678</v>
      </c>
      <c r="Z22" s="2">
        <v>4.581734477866927</v>
      </c>
      <c r="AA22" s="2">
        <v>3.9746026032535604</v>
      </c>
      <c r="AB22" s="2">
        <v>3.453873535991159</v>
      </c>
      <c r="AC22" s="2">
        <v>2.6896598793878495</v>
      </c>
      <c r="AD22" s="2">
        <f>((W22+AA22)/2)</f>
        <v>6.600701466607568</v>
      </c>
      <c r="AE22" s="2">
        <f>((X22-AB22)/2)</f>
        <v>2.472913129077731</v>
      </c>
    </row>
    <row r="23" spans="1:11" ht="8.25">
      <c r="A23" s="11">
        <v>62.5</v>
      </c>
      <c r="B23" s="12">
        <v>230</v>
      </c>
      <c r="C23" s="7">
        <v>83.6</v>
      </c>
      <c r="D23" s="7">
        <v>16.4</v>
      </c>
      <c r="E23" s="7">
        <v>3.14</v>
      </c>
      <c r="F23" s="7"/>
      <c r="G23" s="7">
        <f>CONVERT(A23,"um","mm")</f>
        <v>0.0625</v>
      </c>
      <c r="H23" s="7">
        <f t="shared" si="1"/>
        <v>4</v>
      </c>
      <c r="I23" s="7">
        <v>16.4</v>
      </c>
      <c r="J23" s="7">
        <v>1</v>
      </c>
      <c r="K23" s="8">
        <f>SUM(E35+E36+E37+E38)</f>
        <v>0.8379</v>
      </c>
    </row>
    <row r="24" spans="1:17" ht="8.25">
      <c r="A24" s="11">
        <v>74</v>
      </c>
      <c r="B24" s="12">
        <v>200</v>
      </c>
      <c r="C24" s="7">
        <v>86.8</v>
      </c>
      <c r="D24" s="7">
        <v>13.2</v>
      </c>
      <c r="E24" s="7">
        <v>2.7</v>
      </c>
      <c r="F24" s="7"/>
      <c r="G24" s="7">
        <f>CONVERT(A24,"um","mm")</f>
        <v>0.074</v>
      </c>
      <c r="H24" s="7">
        <f t="shared" si="1"/>
        <v>3.7563309190331378</v>
      </c>
      <c r="I24" s="7">
        <v>13.2</v>
      </c>
      <c r="J24" s="7">
        <v>0</v>
      </c>
      <c r="K24" s="8">
        <f>SUM(E39+E40+E41+E42)</f>
        <v>0</v>
      </c>
      <c r="O24" s="2" t="s">
        <v>42</v>
      </c>
      <c r="P24" s="2" t="s">
        <v>43</v>
      </c>
      <c r="Q24" s="2" t="s">
        <v>44</v>
      </c>
    </row>
    <row r="25" spans="1:17" ht="8.25">
      <c r="A25" s="11">
        <v>88</v>
      </c>
      <c r="B25" s="12">
        <v>170</v>
      </c>
      <c r="C25" s="7">
        <v>89.5</v>
      </c>
      <c r="D25" s="7">
        <v>10.5</v>
      </c>
      <c r="E25" s="7">
        <v>2.21</v>
      </c>
      <c r="F25" s="7"/>
      <c r="G25" s="7">
        <f>CONVERT(A25,"um","mm")</f>
        <v>0.088</v>
      </c>
      <c r="H25" s="7">
        <f t="shared" si="1"/>
        <v>3.50635266602479</v>
      </c>
      <c r="I25" s="7">
        <v>10.5</v>
      </c>
      <c r="J25" s="7">
        <v>-1</v>
      </c>
      <c r="K25" s="8">
        <f>SUM(E43+E44)</f>
        <v>0</v>
      </c>
      <c r="O25" s="2">
        <f>SUM(K25+K24+K23+K22+K21+K20)</f>
        <v>16.3579</v>
      </c>
      <c r="P25" s="2">
        <f>SUM(K19+K18+K17+K16)</f>
        <v>53.699999999999996</v>
      </c>
      <c r="Q25" s="2">
        <f>SUM(K15+K14+K13+K12+K11+K10)</f>
        <v>29.890000000000004</v>
      </c>
    </row>
    <row r="26" spans="1:11" ht="8.25">
      <c r="A26" s="11">
        <v>105</v>
      </c>
      <c r="B26" s="12">
        <v>140</v>
      </c>
      <c r="C26" s="7">
        <v>91.7</v>
      </c>
      <c r="D26" s="7">
        <v>8.31</v>
      </c>
      <c r="E26" s="7">
        <v>1.71</v>
      </c>
      <c r="F26" s="7"/>
      <c r="G26" s="7">
        <f>CONVERT(A26,"um","mm")</f>
        <v>0.105</v>
      </c>
      <c r="H26" s="7">
        <f t="shared" si="1"/>
        <v>3.2515387669959646</v>
      </c>
      <c r="I26" s="7">
        <v>8.31</v>
      </c>
      <c r="J26" s="7"/>
      <c r="K26" s="8"/>
    </row>
    <row r="27" spans="1:11" ht="8.25">
      <c r="A27" s="11">
        <v>125</v>
      </c>
      <c r="B27" s="12">
        <v>120</v>
      </c>
      <c r="C27" s="7">
        <v>93.4</v>
      </c>
      <c r="D27" s="7">
        <v>6.6</v>
      </c>
      <c r="E27" s="7">
        <v>1.34</v>
      </c>
      <c r="F27" s="7"/>
      <c r="G27" s="7">
        <f>CONVERT(A27,"um","mm")</f>
        <v>0.125</v>
      </c>
      <c r="H27" s="7">
        <f t="shared" si="1"/>
        <v>3</v>
      </c>
      <c r="I27" s="7">
        <v>6.6</v>
      </c>
      <c r="J27" s="7"/>
      <c r="K27" s="8"/>
    </row>
    <row r="28" spans="1:11" ht="8.25">
      <c r="A28" s="11">
        <v>149</v>
      </c>
      <c r="B28" s="12">
        <v>100</v>
      </c>
      <c r="C28" s="7">
        <v>94.7</v>
      </c>
      <c r="D28" s="7">
        <v>5.25</v>
      </c>
      <c r="E28" s="7">
        <v>1.08</v>
      </c>
      <c r="F28" s="7"/>
      <c r="G28" s="7">
        <f>CONVERT(A28,"um","mm")</f>
        <v>0.149</v>
      </c>
      <c r="H28" s="7">
        <f t="shared" si="1"/>
        <v>2.746615764199926</v>
      </c>
      <c r="I28" s="7">
        <v>5.25</v>
      </c>
      <c r="J28" s="7"/>
      <c r="K28" s="8"/>
    </row>
    <row r="29" spans="1:11" ht="8.25">
      <c r="A29" s="11">
        <v>177</v>
      </c>
      <c r="B29" s="12">
        <v>80</v>
      </c>
      <c r="C29" s="7">
        <v>95.8</v>
      </c>
      <c r="D29" s="7">
        <v>4.18</v>
      </c>
      <c r="E29" s="7">
        <v>0.89</v>
      </c>
      <c r="F29" s="7"/>
      <c r="G29" s="7">
        <f>CONVERT(A29,"um","mm")</f>
        <v>0.177</v>
      </c>
      <c r="H29" s="7">
        <f t="shared" si="1"/>
        <v>2.49817873457909</v>
      </c>
      <c r="I29" s="7">
        <v>4.18</v>
      </c>
      <c r="J29" s="7"/>
      <c r="K29" s="8"/>
    </row>
    <row r="30" spans="1:11" ht="8.25">
      <c r="A30" s="11">
        <v>210</v>
      </c>
      <c r="B30" s="12">
        <v>70</v>
      </c>
      <c r="C30" s="7">
        <v>96.7</v>
      </c>
      <c r="D30" s="7">
        <v>3.29</v>
      </c>
      <c r="E30" s="7">
        <v>0.67</v>
      </c>
      <c r="F30" s="7"/>
      <c r="G30" s="7">
        <f>CONVERT(A30,"um","mm")</f>
        <v>0.21</v>
      </c>
      <c r="H30" s="7">
        <f t="shared" si="1"/>
        <v>2.2515387669959646</v>
      </c>
      <c r="I30" s="7">
        <v>3.29</v>
      </c>
      <c r="J30" s="7"/>
      <c r="K30" s="8"/>
    </row>
    <row r="31" spans="1:11" ht="8.25">
      <c r="A31" s="11">
        <v>250</v>
      </c>
      <c r="B31" s="12">
        <v>60</v>
      </c>
      <c r="C31" s="7">
        <v>97.4</v>
      </c>
      <c r="D31" s="7">
        <v>2.62</v>
      </c>
      <c r="E31" s="7">
        <v>0.4</v>
      </c>
      <c r="F31" s="7"/>
      <c r="G31" s="7">
        <f>CONVERT(A31,"um","mm")</f>
        <v>0.25</v>
      </c>
      <c r="H31" s="7">
        <f t="shared" si="1"/>
        <v>2</v>
      </c>
      <c r="I31" s="7">
        <v>2.62</v>
      </c>
      <c r="J31" s="7"/>
      <c r="K31" s="8"/>
    </row>
    <row r="32" spans="1:11" ht="8.25">
      <c r="A32" s="11">
        <v>297</v>
      </c>
      <c r="B32" s="12">
        <v>50</v>
      </c>
      <c r="C32" s="7">
        <v>97.8</v>
      </c>
      <c r="D32" s="7">
        <v>2.22</v>
      </c>
      <c r="E32" s="7">
        <v>0.3</v>
      </c>
      <c r="F32" s="7"/>
      <c r="G32" s="7">
        <f>CONVERT(A32,"um","mm")</f>
        <v>0.297</v>
      </c>
      <c r="H32" s="7">
        <f t="shared" si="1"/>
        <v>1.7514651638613215</v>
      </c>
      <c r="I32" s="7">
        <v>2.22</v>
      </c>
      <c r="J32" s="7"/>
      <c r="K32" s="8"/>
    </row>
    <row r="33" spans="1:11" ht="8.25">
      <c r="A33" s="11">
        <v>354</v>
      </c>
      <c r="B33" s="12">
        <v>45</v>
      </c>
      <c r="C33" s="7">
        <v>98.1</v>
      </c>
      <c r="D33" s="7">
        <v>1.92</v>
      </c>
      <c r="E33" s="7">
        <v>0.42</v>
      </c>
      <c r="F33" s="7"/>
      <c r="G33" s="7">
        <f>CONVERT(A33,"um","mm")</f>
        <v>0.354</v>
      </c>
      <c r="H33" s="7">
        <f t="shared" si="1"/>
        <v>1.4981787345790896</v>
      </c>
      <c r="I33" s="7">
        <v>1.92</v>
      </c>
      <c r="J33" s="7"/>
      <c r="K33" s="8"/>
    </row>
    <row r="34" spans="1:11" ht="8.25">
      <c r="A34" s="11">
        <v>420</v>
      </c>
      <c r="B34" s="12">
        <v>40</v>
      </c>
      <c r="C34" s="7">
        <v>98.5</v>
      </c>
      <c r="D34" s="7">
        <v>1.5</v>
      </c>
      <c r="E34" s="7">
        <v>0.66</v>
      </c>
      <c r="F34" s="7"/>
      <c r="G34" s="7">
        <f>CONVERT(A34,"um","mm")</f>
        <v>0.42</v>
      </c>
      <c r="H34" s="7">
        <f t="shared" si="1"/>
        <v>1.2515387669959643</v>
      </c>
      <c r="I34" s="7">
        <v>1.5</v>
      </c>
      <c r="J34" s="7"/>
      <c r="K34" s="8"/>
    </row>
    <row r="35" spans="1:11" ht="8.25">
      <c r="A35" s="11">
        <v>500</v>
      </c>
      <c r="B35" s="12">
        <v>35</v>
      </c>
      <c r="C35" s="7">
        <v>99.2</v>
      </c>
      <c r="D35" s="7">
        <v>0.84</v>
      </c>
      <c r="E35" s="7">
        <v>0.61</v>
      </c>
      <c r="F35" s="7"/>
      <c r="G35" s="7">
        <f>CONVERT(A35,"um","mm")</f>
        <v>0.5</v>
      </c>
      <c r="H35" s="7">
        <f t="shared" si="1"/>
        <v>1</v>
      </c>
      <c r="I35" s="7">
        <v>0.84</v>
      </c>
      <c r="J35" s="7"/>
      <c r="K35" s="8"/>
    </row>
    <row r="36" spans="1:11" ht="8.25">
      <c r="A36" s="11">
        <v>590</v>
      </c>
      <c r="B36" s="12">
        <v>30</v>
      </c>
      <c r="C36" s="7">
        <v>99.8</v>
      </c>
      <c r="D36" s="7">
        <v>0.22</v>
      </c>
      <c r="E36" s="7">
        <v>0.22</v>
      </c>
      <c r="F36" s="7"/>
      <c r="G36" s="7">
        <f>CONVERT(A36,"um","mm")</f>
        <v>0.59</v>
      </c>
      <c r="H36" s="7">
        <f t="shared" si="1"/>
        <v>0.7612131404128836</v>
      </c>
      <c r="I36" s="7">
        <v>0.22</v>
      </c>
      <c r="J36" s="7"/>
      <c r="K36" s="8"/>
    </row>
    <row r="37" spans="1:11" ht="8.25">
      <c r="A37" s="11">
        <v>710</v>
      </c>
      <c r="B37" s="12">
        <v>25</v>
      </c>
      <c r="C37" s="7">
        <v>99.99</v>
      </c>
      <c r="D37" s="7">
        <v>0.0079</v>
      </c>
      <c r="E37" s="7">
        <v>0.0079</v>
      </c>
      <c r="F37" s="7"/>
      <c r="G37" s="7">
        <f>CONVERT(A37,"um","mm")</f>
        <v>0.71</v>
      </c>
      <c r="H37" s="7">
        <f t="shared" si="1"/>
        <v>0.49410907027004275</v>
      </c>
      <c r="I37" s="7">
        <v>0.0079</v>
      </c>
      <c r="J37" s="7"/>
      <c r="K37" s="8"/>
    </row>
    <row r="38" spans="1:11" ht="8.25">
      <c r="A38" s="11">
        <v>840</v>
      </c>
      <c r="B38" s="12">
        <v>20</v>
      </c>
      <c r="C38" s="7">
        <v>100</v>
      </c>
      <c r="D38" s="7">
        <v>0</v>
      </c>
      <c r="E38" s="7">
        <v>0</v>
      </c>
      <c r="F38" s="7"/>
      <c r="G38" s="7">
        <f>CONVERT(A38,"um","mm")</f>
        <v>0.84</v>
      </c>
      <c r="H38" s="7">
        <f t="shared" si="1"/>
        <v>0.2515387669959645</v>
      </c>
      <c r="I38" s="7">
        <v>0</v>
      </c>
      <c r="J38" s="7"/>
      <c r="K38" s="8"/>
    </row>
    <row r="39" spans="1:11" ht="8.25">
      <c r="A39" s="11">
        <v>1000</v>
      </c>
      <c r="B39" s="12">
        <v>18</v>
      </c>
      <c r="C39" s="7">
        <v>100</v>
      </c>
      <c r="D39" s="7">
        <v>0</v>
      </c>
      <c r="E39" s="7">
        <v>0</v>
      </c>
      <c r="F39" s="7"/>
      <c r="G39" s="7">
        <f>CONVERT(A39,"um","mm")</f>
        <v>1</v>
      </c>
      <c r="H39" s="7">
        <f t="shared" si="1"/>
        <v>0</v>
      </c>
      <c r="I39" s="7">
        <v>0</v>
      </c>
      <c r="J39" s="7"/>
      <c r="K39" s="8"/>
    </row>
    <row r="40" spans="1:11" ht="8.25">
      <c r="A40" s="11">
        <v>1190</v>
      </c>
      <c r="B40" s="12">
        <v>16</v>
      </c>
      <c r="C40" s="7">
        <v>100</v>
      </c>
      <c r="D40" s="7">
        <v>0</v>
      </c>
      <c r="E40" s="7">
        <v>0</v>
      </c>
      <c r="F40" s="7"/>
      <c r="G40" s="7">
        <f>CONVERT(A40,"um","mm")</f>
        <v>1.19</v>
      </c>
      <c r="H40" s="7">
        <f t="shared" si="1"/>
        <v>-0.2509615735332188</v>
      </c>
      <c r="I40" s="7">
        <v>0</v>
      </c>
      <c r="J40" s="7"/>
      <c r="K40" s="8"/>
    </row>
    <row r="41" spans="1:11" ht="8.25">
      <c r="A41" s="11">
        <v>1410</v>
      </c>
      <c r="B41" s="12">
        <v>14</v>
      </c>
      <c r="C41" s="7">
        <v>100</v>
      </c>
      <c r="D41" s="7">
        <v>0</v>
      </c>
      <c r="E41" s="7">
        <v>0</v>
      </c>
      <c r="F41" s="7"/>
      <c r="G41" s="7">
        <f>CONVERT(A41,"um","mm")</f>
        <v>1.41</v>
      </c>
      <c r="H41" s="7">
        <f t="shared" si="1"/>
        <v>-0.4956951626240688</v>
      </c>
      <c r="I41" s="7">
        <v>0</v>
      </c>
      <c r="J41" s="7"/>
      <c r="K41" s="8"/>
    </row>
    <row r="42" spans="1:11" ht="8.25">
      <c r="A42" s="11">
        <v>1680</v>
      </c>
      <c r="B42" s="12">
        <v>12</v>
      </c>
      <c r="C42" s="7">
        <v>100</v>
      </c>
      <c r="D42" s="7">
        <v>0</v>
      </c>
      <c r="E42" s="7">
        <v>0</v>
      </c>
      <c r="F42" s="7"/>
      <c r="G42" s="7">
        <f>CONVERT(A42,"um","mm")</f>
        <v>1.68</v>
      </c>
      <c r="H42" s="7">
        <f t="shared" si="1"/>
        <v>-0.7484612330040356</v>
      </c>
      <c r="I42" s="7">
        <v>0</v>
      </c>
      <c r="J42" s="7"/>
      <c r="K42" s="8"/>
    </row>
    <row r="43" spans="1:11" ht="8.25">
      <c r="A43" s="11">
        <v>2000</v>
      </c>
      <c r="B43" s="12">
        <v>10</v>
      </c>
      <c r="C43" s="7">
        <v>100</v>
      </c>
      <c r="D43" s="7">
        <v>0</v>
      </c>
      <c r="E43" s="7">
        <v>0</v>
      </c>
      <c r="F43" s="7"/>
      <c r="G43" s="7">
        <f>CONVERT(A43,"um","mm")</f>
        <v>2</v>
      </c>
      <c r="H43" s="7">
        <f t="shared" si="1"/>
        <v>-1</v>
      </c>
      <c r="I43" s="7">
        <v>0</v>
      </c>
      <c r="J43" s="7"/>
      <c r="K43" s="8"/>
    </row>
    <row r="44" spans="1:11" ht="9" thickBot="1">
      <c r="A44" s="13"/>
      <c r="B44" s="14"/>
      <c r="C44" s="9">
        <v>100</v>
      </c>
      <c r="D44" s="9">
        <v>0</v>
      </c>
      <c r="E44" s="9"/>
      <c r="F44" s="9"/>
      <c r="G44" s="9">
        <f>CONVERT(A44,"um","mm")</f>
        <v>0</v>
      </c>
      <c r="H44" s="9" t="e">
        <f t="shared" si="1"/>
        <v>#NUM!</v>
      </c>
      <c r="I44" s="9"/>
      <c r="J44" s="9"/>
      <c r="K44" s="10"/>
    </row>
    <row r="45" ht="9" thickTop="1"/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J1">
      <selection activeCell="O25" sqref="O25:Q25"/>
    </sheetView>
  </sheetViews>
  <sheetFormatPr defaultColWidth="9.140625" defaultRowHeight="12.75"/>
  <cols>
    <col min="1" max="1" width="8.00390625" style="2" bestFit="1" customWidth="1"/>
    <col min="2" max="2" width="15.00390625" style="2" bestFit="1" customWidth="1"/>
    <col min="3" max="4" width="9.28125" style="2" bestFit="1" customWidth="1"/>
    <col min="5" max="5" width="10.57421875" style="2" bestFit="1" customWidth="1"/>
    <col min="6" max="6" width="0.85546875" style="2" customWidth="1"/>
    <col min="7" max="8" width="5.00390625" style="2" bestFit="1" customWidth="1"/>
    <col min="9" max="9" width="5.28125" style="2" bestFit="1" customWidth="1"/>
    <col min="10" max="10" width="4.57421875" style="2" bestFit="1" customWidth="1"/>
    <col min="11" max="11" width="6.28125" style="2" bestFit="1" customWidth="1"/>
    <col min="12" max="14" width="0.85546875" style="2" customWidth="1"/>
    <col min="15" max="15" width="11.57421875" style="2" bestFit="1" customWidth="1"/>
    <col min="16" max="16" width="6.28125" style="2" bestFit="1" customWidth="1"/>
    <col min="17" max="17" width="5.00390625" style="2" bestFit="1" customWidth="1"/>
    <col min="18" max="18" width="4.8515625" style="2" bestFit="1" customWidth="1"/>
    <col min="19" max="19" width="0.85546875" style="2" customWidth="1"/>
    <col min="20" max="20" width="4.8515625" style="2" bestFit="1" customWidth="1"/>
    <col min="21" max="21" width="5.57421875" style="2" bestFit="1" customWidth="1"/>
    <col min="22" max="22" width="5.00390625" style="2" bestFit="1" customWidth="1"/>
    <col min="23" max="23" width="4.8515625" style="2" bestFit="1" customWidth="1"/>
    <col min="24" max="25" width="4.7109375" style="2" bestFit="1" customWidth="1"/>
    <col min="26" max="26" width="4.57421875" style="2" bestFit="1" customWidth="1"/>
    <col min="27" max="28" width="4.8515625" style="2" bestFit="1" customWidth="1"/>
    <col min="29" max="29" width="4.7109375" style="2" bestFit="1" customWidth="1"/>
    <col min="30" max="30" width="7.00390625" style="2" bestFit="1" customWidth="1"/>
    <col min="31" max="31" width="11.140625" style="2" bestFit="1" customWidth="1"/>
    <col min="32" max="16384" width="9.140625" style="2" customWidth="1"/>
  </cols>
  <sheetData>
    <row r="1" spans="1:2" ht="8.25">
      <c r="A1" s="2" t="s">
        <v>0</v>
      </c>
      <c r="B1" s="2">
        <v>37267.46388888889</v>
      </c>
    </row>
    <row r="2" spans="1:5" ht="8.25">
      <c r="A2" s="2" t="s">
        <v>1</v>
      </c>
      <c r="B2" s="2" t="s">
        <v>155</v>
      </c>
      <c r="C2" s="2" t="s">
        <v>36</v>
      </c>
      <c r="D2" s="2" t="s">
        <v>37</v>
      </c>
      <c r="E2" s="2" t="s">
        <v>38</v>
      </c>
    </row>
    <row r="3" spans="1:6" ht="8.25">
      <c r="A3" s="2" t="s">
        <v>3</v>
      </c>
      <c r="B3" s="2" t="s">
        <v>156</v>
      </c>
      <c r="C3" s="2">
        <f>AVERAGE(E3:F3)</f>
        <v>28.625</v>
      </c>
      <c r="D3" s="2">
        <f>CONVERT(C3,"ft","m")</f>
        <v>8.7249</v>
      </c>
      <c r="E3" s="2">
        <f>CONVERT(VALUE(LEFT(B4,3)),"in","ft")</f>
        <v>28.5</v>
      </c>
      <c r="F3" s="2">
        <f>CONVERT(VALUE(RIGHT(B4,3)),"in","ft")</f>
        <v>28.75</v>
      </c>
    </row>
    <row r="4" spans="1:2" ht="8.25">
      <c r="A4" s="2" t="s">
        <v>5</v>
      </c>
      <c r="B4" s="2" t="s">
        <v>157</v>
      </c>
    </row>
    <row r="5" ht="8.25">
      <c r="A5" s="2" t="s">
        <v>7</v>
      </c>
    </row>
    <row r="6" ht="9" thickBot="1"/>
    <row r="7" spans="1:21" ht="9" thickTop="1">
      <c r="A7" s="3" t="s">
        <v>18</v>
      </c>
      <c r="B7" s="4" t="s">
        <v>26</v>
      </c>
      <c r="C7" s="4" t="s">
        <v>20</v>
      </c>
      <c r="D7" s="4" t="s">
        <v>21</v>
      </c>
      <c r="E7" s="4" t="s">
        <v>22</v>
      </c>
      <c r="F7" s="4"/>
      <c r="G7" s="4"/>
      <c r="H7" s="4"/>
      <c r="I7" s="4"/>
      <c r="J7" s="4"/>
      <c r="K7" s="5"/>
      <c r="T7" s="2" t="s">
        <v>24</v>
      </c>
      <c r="U7" s="2" t="s">
        <v>33</v>
      </c>
    </row>
    <row r="8" spans="1:23" ht="8.25">
      <c r="A8" s="6" t="s">
        <v>23</v>
      </c>
      <c r="B8" s="7"/>
      <c r="C8" s="7" t="s">
        <v>24</v>
      </c>
      <c r="D8" s="7" t="s">
        <v>24</v>
      </c>
      <c r="E8" s="7" t="s">
        <v>24</v>
      </c>
      <c r="F8" s="7"/>
      <c r="G8" s="7"/>
      <c r="H8" s="7"/>
      <c r="I8" s="7"/>
      <c r="J8" s="7"/>
      <c r="K8" s="8"/>
      <c r="Q8" s="2" t="s">
        <v>27</v>
      </c>
      <c r="R8" s="2" t="s">
        <v>28</v>
      </c>
      <c r="T8" s="2" t="s">
        <v>25</v>
      </c>
      <c r="U8" s="2" t="s">
        <v>34</v>
      </c>
      <c r="V8" s="2" t="s">
        <v>27</v>
      </c>
      <c r="W8" s="2" t="s">
        <v>28</v>
      </c>
    </row>
    <row r="9" spans="1:21" ht="8.25">
      <c r="A9" s="6"/>
      <c r="B9" s="7"/>
      <c r="C9" s="7" t="s">
        <v>25</v>
      </c>
      <c r="D9" s="7" t="s">
        <v>29</v>
      </c>
      <c r="E9" s="7" t="s">
        <v>25</v>
      </c>
      <c r="F9" s="7"/>
      <c r="G9" s="7" t="s">
        <v>27</v>
      </c>
      <c r="H9" s="7" t="s">
        <v>28</v>
      </c>
      <c r="I9" s="7" t="s">
        <v>39</v>
      </c>
      <c r="J9" s="7" t="s">
        <v>40</v>
      </c>
      <c r="K9" s="8" t="s">
        <v>41</v>
      </c>
      <c r="O9" s="2" t="s">
        <v>8</v>
      </c>
      <c r="P9" s="2">
        <v>0.375</v>
      </c>
      <c r="Q9" s="2">
        <f>CONVERT(P9,"um","mm")</f>
        <v>0.000375</v>
      </c>
      <c r="R9" s="2">
        <f>-LOG(Q9/1,2)</f>
        <v>11.380821783940931</v>
      </c>
      <c r="U9" s="2" t="s">
        <v>35</v>
      </c>
    </row>
    <row r="10" spans="1:23" ht="8.25">
      <c r="A10" s="11">
        <v>0</v>
      </c>
      <c r="B10" s="12">
        <v>1400</v>
      </c>
      <c r="C10" s="7">
        <v>0</v>
      </c>
      <c r="D10" s="7">
        <v>100</v>
      </c>
      <c r="E10" s="7">
        <v>0</v>
      </c>
      <c r="F10" s="7"/>
      <c r="G10" s="7">
        <f>CONVERT(A10,"um","mm")</f>
        <v>0</v>
      </c>
      <c r="H10" s="7" t="e">
        <f>-LOG(G10,2)</f>
        <v>#NUM!</v>
      </c>
      <c r="I10" s="7">
        <v>100</v>
      </c>
      <c r="J10" s="7"/>
      <c r="K10" s="8"/>
      <c r="O10" s="2" t="s">
        <v>9</v>
      </c>
      <c r="P10" s="2">
        <v>2000</v>
      </c>
      <c r="Q10" s="2">
        <f>CONVERT(P10,"um","mm")</f>
        <v>2</v>
      </c>
      <c r="R10" s="2">
        <f aca="true" t="shared" si="0" ref="R10:R16">-LOG(Q10/1,2)</f>
        <v>-1</v>
      </c>
      <c r="T10" s="2">
        <v>5</v>
      </c>
      <c r="U10" s="2">
        <v>0.809</v>
      </c>
      <c r="V10" s="2">
        <f>CONVERT(U10,"um","mm")</f>
        <v>0.000809</v>
      </c>
      <c r="W10" s="2">
        <f>-LOG(V10/1,2)</f>
        <v>10.271572676894197</v>
      </c>
    </row>
    <row r="11" spans="1:23" ht="8.25">
      <c r="A11" s="11">
        <v>0.12</v>
      </c>
      <c r="B11" s="12">
        <v>1300</v>
      </c>
      <c r="C11" s="7">
        <v>0</v>
      </c>
      <c r="D11" s="7">
        <v>100</v>
      </c>
      <c r="E11" s="7">
        <v>0</v>
      </c>
      <c r="F11" s="7"/>
      <c r="G11" s="7">
        <f>CONVERT(A11,"um","mm")</f>
        <v>0.00012</v>
      </c>
      <c r="H11" s="7">
        <f aca="true" t="shared" si="1" ref="H11:H44">-LOG(G11,2)</f>
        <v>13.024677973715656</v>
      </c>
      <c r="I11" s="7">
        <v>100</v>
      </c>
      <c r="J11" s="7">
        <v>13</v>
      </c>
      <c r="K11" s="8">
        <v>0</v>
      </c>
      <c r="O11" s="2" t="s">
        <v>10</v>
      </c>
      <c r="P11" s="2">
        <v>100</v>
      </c>
      <c r="Q11" s="2">
        <f>CONVERT(P11,"um","mm")</f>
        <v>0.1</v>
      </c>
      <c r="R11" s="2">
        <f t="shared" si="0"/>
        <v>3.321928094887362</v>
      </c>
      <c r="T11" s="2">
        <v>10</v>
      </c>
      <c r="U11" s="2">
        <v>1.213</v>
      </c>
      <c r="V11" s="2">
        <f>CONVERT(U11,"um","mm")</f>
        <v>0.001213</v>
      </c>
      <c r="W11" s="2">
        <f aca="true" t="shared" si="2" ref="W11:W18">-LOG(V11/1,2)</f>
        <v>9.687204734203664</v>
      </c>
    </row>
    <row r="12" spans="1:23" ht="8.25">
      <c r="A12" s="11">
        <v>0.24</v>
      </c>
      <c r="B12" s="12">
        <v>1200</v>
      </c>
      <c r="C12" s="7">
        <v>0</v>
      </c>
      <c r="D12" s="7">
        <v>100</v>
      </c>
      <c r="E12" s="7">
        <v>0.76</v>
      </c>
      <c r="F12" s="7"/>
      <c r="G12" s="7">
        <f>CONVERT(A12,"um","mm")</f>
        <v>0.00024</v>
      </c>
      <c r="H12" s="7">
        <f t="shared" si="1"/>
        <v>12.024677973715656</v>
      </c>
      <c r="I12" s="7">
        <v>100</v>
      </c>
      <c r="J12" s="7">
        <v>12</v>
      </c>
      <c r="K12" s="8">
        <v>0.76</v>
      </c>
      <c r="O12" s="2" t="s">
        <v>11</v>
      </c>
      <c r="P12" s="2">
        <v>31.35</v>
      </c>
      <c r="Q12" s="2">
        <f>CONVERT(P12,"um","mm")</f>
        <v>0.03135</v>
      </c>
      <c r="R12" s="2">
        <f t="shared" si="0"/>
        <v>4.99539074674741</v>
      </c>
      <c r="T12" s="2">
        <v>16</v>
      </c>
      <c r="U12" s="2">
        <v>1.902</v>
      </c>
      <c r="V12" s="2">
        <f>CONVERT(U12,"um","mm")</f>
        <v>0.001902</v>
      </c>
      <c r="W12" s="2">
        <f t="shared" si="2"/>
        <v>9.038267038463612</v>
      </c>
    </row>
    <row r="13" spans="1:23" ht="8.25">
      <c r="A13" s="11">
        <v>0.49</v>
      </c>
      <c r="B13" s="12">
        <v>1100</v>
      </c>
      <c r="C13" s="7">
        <v>0.76</v>
      </c>
      <c r="D13" s="7">
        <v>99.2</v>
      </c>
      <c r="E13" s="7">
        <v>6.53</v>
      </c>
      <c r="F13" s="7"/>
      <c r="G13" s="7">
        <f>CONVERT(A13,"um","mm")</f>
        <v>0.00049</v>
      </c>
      <c r="H13" s="7">
        <f t="shared" si="1"/>
        <v>10.994930630321603</v>
      </c>
      <c r="I13" s="7">
        <v>99.2</v>
      </c>
      <c r="J13" s="7">
        <v>11</v>
      </c>
      <c r="K13" s="8">
        <v>6.53</v>
      </c>
      <c r="O13" s="2" t="s">
        <v>12</v>
      </c>
      <c r="P13" s="2">
        <v>12.83</v>
      </c>
      <c r="Q13" s="2">
        <f>CONVERT(P13,"um","mm")</f>
        <v>0.01283</v>
      </c>
      <c r="R13" s="2">
        <f t="shared" si="0"/>
        <v>6.28433501934713</v>
      </c>
      <c r="T13" s="2">
        <v>25</v>
      </c>
      <c r="U13" s="2">
        <v>3.446</v>
      </c>
      <c r="V13" s="2">
        <f>CONVERT(U13,"um","mm")</f>
        <v>0.003446</v>
      </c>
      <c r="W13" s="2">
        <f t="shared" si="2"/>
        <v>8.180861583099226</v>
      </c>
    </row>
    <row r="14" spans="1:23" ht="8.25">
      <c r="A14" s="11">
        <v>0.98</v>
      </c>
      <c r="B14" s="12">
        <v>1000</v>
      </c>
      <c r="C14" s="7">
        <v>7.29</v>
      </c>
      <c r="D14" s="7">
        <v>92.7</v>
      </c>
      <c r="E14" s="7">
        <v>9.06</v>
      </c>
      <c r="F14" s="7"/>
      <c r="G14" s="7">
        <f>CONVERT(A14,"um","mm")</f>
        <v>0.00098</v>
      </c>
      <c r="H14" s="7">
        <f t="shared" si="1"/>
        <v>9.994930630321603</v>
      </c>
      <c r="I14" s="7">
        <v>92.7</v>
      </c>
      <c r="J14" s="7">
        <v>10</v>
      </c>
      <c r="K14" s="8">
        <v>9.06</v>
      </c>
      <c r="O14" s="2" t="s">
        <v>30</v>
      </c>
      <c r="P14" s="2">
        <v>3.796</v>
      </c>
      <c r="Q14" s="2">
        <f>CONVERT(P14,"um","mm")</f>
        <v>0.003796</v>
      </c>
      <c r="R14" s="2">
        <f t="shared" si="0"/>
        <v>8.041304292303066</v>
      </c>
      <c r="T14" s="2">
        <v>50</v>
      </c>
      <c r="U14" s="2">
        <v>12.83</v>
      </c>
      <c r="V14" s="2">
        <f>CONVERT(U14,"um","mm")</f>
        <v>0.01283</v>
      </c>
      <c r="W14" s="2">
        <f t="shared" si="2"/>
        <v>6.28433501934713</v>
      </c>
    </row>
    <row r="15" spans="1:23" ht="8.25">
      <c r="A15" s="11">
        <v>1.95</v>
      </c>
      <c r="B15" s="12">
        <v>900</v>
      </c>
      <c r="C15" s="7">
        <v>16.3</v>
      </c>
      <c r="D15" s="7">
        <v>83.7</v>
      </c>
      <c r="E15" s="7">
        <v>10.8</v>
      </c>
      <c r="F15" s="7"/>
      <c r="G15" s="7">
        <f>CONVERT(A15,"um","mm")</f>
        <v>0.00195</v>
      </c>
      <c r="H15" s="7">
        <f t="shared" si="1"/>
        <v>9.002310160687202</v>
      </c>
      <c r="I15" s="7">
        <v>83.7</v>
      </c>
      <c r="J15" s="7">
        <v>9</v>
      </c>
      <c r="K15" s="8">
        <v>10.8</v>
      </c>
      <c r="O15" s="2" t="s">
        <v>13</v>
      </c>
      <c r="P15" s="2">
        <v>2.443</v>
      </c>
      <c r="Q15" s="2">
        <f>CONVERT(P15,"um","mm")</f>
        <v>0.002443</v>
      </c>
      <c r="R15" s="2">
        <f t="shared" si="0"/>
        <v>8.67713042105692</v>
      </c>
      <c r="T15" s="2">
        <v>75</v>
      </c>
      <c r="U15" s="2">
        <v>42.8</v>
      </c>
      <c r="V15" s="2">
        <f>CONVERT(U15,"um","mm")</f>
        <v>0.0428</v>
      </c>
      <c r="W15" s="2">
        <f t="shared" si="2"/>
        <v>4.546245393148303</v>
      </c>
    </row>
    <row r="16" spans="1:23" ht="8.25">
      <c r="A16" s="11">
        <v>3.9</v>
      </c>
      <c r="B16" s="12">
        <v>800</v>
      </c>
      <c r="C16" s="7">
        <v>27.1</v>
      </c>
      <c r="D16" s="7">
        <v>72.9</v>
      </c>
      <c r="E16" s="7">
        <v>13.1</v>
      </c>
      <c r="F16" s="7"/>
      <c r="G16" s="7">
        <f>CONVERT(A16,"um","mm")</f>
        <v>0.0039</v>
      </c>
      <c r="H16" s="7">
        <f t="shared" si="1"/>
        <v>8.002310160687202</v>
      </c>
      <c r="I16" s="7">
        <v>72.9</v>
      </c>
      <c r="J16" s="7">
        <v>8</v>
      </c>
      <c r="K16" s="8">
        <v>13.1</v>
      </c>
      <c r="O16" s="2" t="s">
        <v>14</v>
      </c>
      <c r="P16" s="2">
        <v>50.22</v>
      </c>
      <c r="Q16" s="2">
        <f>CONVERT(P16,"um","mm")</f>
        <v>0.05022</v>
      </c>
      <c r="R16" s="2">
        <f t="shared" si="0"/>
        <v>4.315594161165312</v>
      </c>
      <c r="T16" s="2">
        <v>84</v>
      </c>
      <c r="U16" s="2">
        <v>64.05</v>
      </c>
      <c r="V16" s="2">
        <f>CONVERT(U16,"um","mm")</f>
        <v>0.06405</v>
      </c>
      <c r="W16" s="2">
        <f t="shared" si="2"/>
        <v>3.9646576192078027</v>
      </c>
    </row>
    <row r="17" spans="1:23" ht="8.25">
      <c r="A17" s="11">
        <v>7.8</v>
      </c>
      <c r="B17" s="12">
        <v>700</v>
      </c>
      <c r="C17" s="7">
        <v>40.2</v>
      </c>
      <c r="D17" s="7">
        <v>59.8</v>
      </c>
      <c r="E17" s="7">
        <v>13.9</v>
      </c>
      <c r="F17" s="7"/>
      <c r="G17" s="7">
        <f>CONVERT(A17,"um","mm")</f>
        <v>0.0078</v>
      </c>
      <c r="H17" s="7">
        <f t="shared" si="1"/>
        <v>7.002310160687201</v>
      </c>
      <c r="I17" s="7">
        <v>59.8</v>
      </c>
      <c r="J17" s="7">
        <v>7</v>
      </c>
      <c r="K17" s="8">
        <v>13.9</v>
      </c>
      <c r="O17" s="2" t="s">
        <v>15</v>
      </c>
      <c r="P17" s="2">
        <v>43.43</v>
      </c>
      <c r="T17" s="2">
        <v>90</v>
      </c>
      <c r="U17" s="2">
        <v>86.36</v>
      </c>
      <c r="V17" s="2">
        <f>CONVERT(U17,"um","mm")</f>
        <v>0.08636</v>
      </c>
      <c r="W17" s="2">
        <f t="shared" si="2"/>
        <v>3.533492946414307</v>
      </c>
    </row>
    <row r="18" spans="1:23" ht="8.25">
      <c r="A18" s="11">
        <v>15.6</v>
      </c>
      <c r="B18" s="12">
        <v>600</v>
      </c>
      <c r="C18" s="7">
        <v>54.1</v>
      </c>
      <c r="D18" s="7">
        <v>45.9</v>
      </c>
      <c r="E18" s="7">
        <v>14.3</v>
      </c>
      <c r="F18" s="7"/>
      <c r="G18" s="7">
        <f>CONVERT(A18,"um","mm")</f>
        <v>0.0156</v>
      </c>
      <c r="H18" s="7">
        <f t="shared" si="1"/>
        <v>6.002310160687201</v>
      </c>
      <c r="I18" s="7">
        <v>45.9</v>
      </c>
      <c r="J18" s="7">
        <v>6</v>
      </c>
      <c r="K18" s="8">
        <v>14.3</v>
      </c>
      <c r="O18" s="2" t="s">
        <v>16</v>
      </c>
      <c r="P18" s="2">
        <v>1886</v>
      </c>
      <c r="T18" s="2">
        <v>95</v>
      </c>
      <c r="U18" s="2">
        <v>122.4</v>
      </c>
      <c r="V18" s="2">
        <f>CONVERT(U18,"um","mm")</f>
        <v>0.1224</v>
      </c>
      <c r="W18" s="2">
        <f t="shared" si="2"/>
        <v>3.0303245368567975</v>
      </c>
    </row>
    <row r="19" spans="1:16" ht="8.25">
      <c r="A19" s="11">
        <v>31.2</v>
      </c>
      <c r="B19" s="12">
        <v>500</v>
      </c>
      <c r="C19" s="7">
        <v>68.4</v>
      </c>
      <c r="D19" s="7">
        <v>31.6</v>
      </c>
      <c r="E19" s="7">
        <v>3.61</v>
      </c>
      <c r="F19" s="7"/>
      <c r="G19" s="7">
        <f>CONVERT(A19,"um","mm")</f>
        <v>0.0312</v>
      </c>
      <c r="H19" s="7">
        <f t="shared" si="1"/>
        <v>5.002310160687201</v>
      </c>
      <c r="I19" s="7">
        <v>31.6</v>
      </c>
      <c r="J19" s="7">
        <v>5</v>
      </c>
      <c r="K19" s="8">
        <f>SUM(E19+E20+E21+E22)</f>
        <v>15.09</v>
      </c>
      <c r="O19" s="2" t="s">
        <v>17</v>
      </c>
      <c r="P19" s="2">
        <v>138.5</v>
      </c>
    </row>
    <row r="20" spans="1:31" ht="8.25">
      <c r="A20" s="11">
        <v>37.2</v>
      </c>
      <c r="B20" s="12">
        <v>400</v>
      </c>
      <c r="C20" s="7">
        <v>72</v>
      </c>
      <c r="D20" s="7">
        <v>28</v>
      </c>
      <c r="E20" s="7">
        <v>3.74</v>
      </c>
      <c r="F20" s="7"/>
      <c r="G20" s="7">
        <f>CONVERT(A20,"um","mm")</f>
        <v>0.0372</v>
      </c>
      <c r="H20" s="7">
        <f t="shared" si="1"/>
        <v>4.748553568441418</v>
      </c>
      <c r="I20" s="7">
        <v>28</v>
      </c>
      <c r="J20" s="7">
        <v>4</v>
      </c>
      <c r="K20" s="8">
        <f>SUM(E23+E24+E25+E26)</f>
        <v>11.74</v>
      </c>
      <c r="O20" s="2" t="s">
        <v>31</v>
      </c>
      <c r="P20" s="2">
        <v>2.341</v>
      </c>
      <c r="U20" s="2">
        <v>5</v>
      </c>
      <c r="V20" s="2">
        <v>10</v>
      </c>
      <c r="W20" s="2">
        <v>16</v>
      </c>
      <c r="X20" s="2">
        <v>25</v>
      </c>
      <c r="Y20" s="2">
        <v>50</v>
      </c>
      <c r="Z20" s="2">
        <v>75</v>
      </c>
      <c r="AA20" s="2">
        <v>84</v>
      </c>
      <c r="AB20" s="2">
        <v>90</v>
      </c>
      <c r="AC20" s="2">
        <v>95</v>
      </c>
      <c r="AD20" s="2" t="s">
        <v>45</v>
      </c>
      <c r="AE20" s="2" t="s">
        <v>46</v>
      </c>
    </row>
    <row r="21" spans="1:30" ht="8.25">
      <c r="A21" s="11">
        <v>44.2</v>
      </c>
      <c r="B21" s="12">
        <v>325</v>
      </c>
      <c r="C21" s="7">
        <v>75.7</v>
      </c>
      <c r="D21" s="7">
        <v>24.3</v>
      </c>
      <c r="E21" s="7">
        <v>3.9</v>
      </c>
      <c r="F21" s="7"/>
      <c r="G21" s="7">
        <f>CONVERT(A21,"um","mm")</f>
        <v>0.0442</v>
      </c>
      <c r="H21" s="7">
        <f t="shared" si="1"/>
        <v>4.499809820158018</v>
      </c>
      <c r="I21" s="7">
        <v>24.3</v>
      </c>
      <c r="J21" s="7">
        <v>3</v>
      </c>
      <c r="K21" s="8">
        <f>SUM(E27+E28+E29+E30)</f>
        <v>4.56</v>
      </c>
      <c r="O21" s="2" t="s">
        <v>32</v>
      </c>
      <c r="P21" s="2">
        <v>6.37</v>
      </c>
      <c r="U21" s="2">
        <v>0.000809</v>
      </c>
      <c r="V21" s="2">
        <v>0.001213</v>
      </c>
      <c r="W21" s="2">
        <v>0.001902</v>
      </c>
      <c r="X21" s="2">
        <v>0.003446</v>
      </c>
      <c r="Y21" s="2">
        <v>0.01283</v>
      </c>
      <c r="Z21" s="2">
        <v>0.0428</v>
      </c>
      <c r="AA21" s="2">
        <v>0.06405</v>
      </c>
      <c r="AB21" s="2">
        <v>0.08636</v>
      </c>
      <c r="AC21" s="2">
        <v>0.1224</v>
      </c>
      <c r="AD21" s="2">
        <f>((W21+AA21)/2)</f>
        <v>0.032976</v>
      </c>
    </row>
    <row r="22" spans="1:31" ht="8.25">
      <c r="A22" s="11">
        <v>52.6</v>
      </c>
      <c r="B22" s="12">
        <v>270</v>
      </c>
      <c r="C22" s="7">
        <v>79.6</v>
      </c>
      <c r="D22" s="7">
        <v>20.4</v>
      </c>
      <c r="E22" s="7">
        <v>3.84</v>
      </c>
      <c r="F22" s="7"/>
      <c r="G22" s="7">
        <f>CONVERT(A22,"um","mm")</f>
        <v>0.0526</v>
      </c>
      <c r="H22" s="7">
        <f t="shared" si="1"/>
        <v>4.2487933902571475</v>
      </c>
      <c r="I22" s="7">
        <v>20.4</v>
      </c>
      <c r="J22" s="7">
        <v>2</v>
      </c>
      <c r="K22" s="8">
        <f>SUM(E31+E32+E33+E34)</f>
        <v>0.25523</v>
      </c>
      <c r="U22" s="2">
        <v>10.271572676894197</v>
      </c>
      <c r="V22" s="2">
        <v>9.687204734203664</v>
      </c>
      <c r="W22" s="2">
        <v>9.038267038463612</v>
      </c>
      <c r="X22" s="2">
        <v>8.180861583099226</v>
      </c>
      <c r="Y22" s="2">
        <v>6.28433501934713</v>
      </c>
      <c r="Z22" s="2">
        <v>4.546245393148303</v>
      </c>
      <c r="AA22" s="2">
        <v>3.9646576192078027</v>
      </c>
      <c r="AB22" s="2">
        <v>3.533492946414307</v>
      </c>
      <c r="AC22" s="2">
        <v>3.0303245368567975</v>
      </c>
      <c r="AD22" s="2">
        <f>((W22+AA22)/2)</f>
        <v>6.501462328835707</v>
      </c>
      <c r="AE22" s="2">
        <f>((X22-AB22)/2)</f>
        <v>2.3236843183424596</v>
      </c>
    </row>
    <row r="23" spans="1:11" ht="8.25">
      <c r="A23" s="11">
        <v>62.5</v>
      </c>
      <c r="B23" s="12">
        <v>230</v>
      </c>
      <c r="C23" s="7">
        <v>83.5</v>
      </c>
      <c r="D23" s="7">
        <v>16.5</v>
      </c>
      <c r="E23" s="7">
        <v>3.58</v>
      </c>
      <c r="F23" s="7"/>
      <c r="G23" s="7">
        <f>CONVERT(A23,"um","mm")</f>
        <v>0.0625</v>
      </c>
      <c r="H23" s="7">
        <f t="shared" si="1"/>
        <v>4</v>
      </c>
      <c r="I23" s="7">
        <v>16.5</v>
      </c>
      <c r="J23" s="7">
        <v>1</v>
      </c>
      <c r="K23" s="8">
        <f>SUM(E35+E36+E37+E38)</f>
        <v>0</v>
      </c>
    </row>
    <row r="24" spans="1:17" ht="8.25">
      <c r="A24" s="11">
        <v>74</v>
      </c>
      <c r="B24" s="12">
        <v>200</v>
      </c>
      <c r="C24" s="7">
        <v>87</v>
      </c>
      <c r="D24" s="7">
        <v>13</v>
      </c>
      <c r="E24" s="7">
        <v>3.29</v>
      </c>
      <c r="F24" s="7"/>
      <c r="G24" s="7">
        <f>CONVERT(A24,"um","mm")</f>
        <v>0.074</v>
      </c>
      <c r="H24" s="7">
        <f t="shared" si="1"/>
        <v>3.7563309190331378</v>
      </c>
      <c r="I24" s="7">
        <v>13</v>
      </c>
      <c r="J24" s="7">
        <v>0</v>
      </c>
      <c r="K24" s="8">
        <f>SUM(E39+E40+E41+E42)</f>
        <v>0</v>
      </c>
      <c r="O24" s="2" t="s">
        <v>42</v>
      </c>
      <c r="P24" s="2" t="s">
        <v>43</v>
      </c>
      <c r="Q24" s="2" t="s">
        <v>44</v>
      </c>
    </row>
    <row r="25" spans="1:17" ht="8.25">
      <c r="A25" s="11">
        <v>88</v>
      </c>
      <c r="B25" s="12">
        <v>170</v>
      </c>
      <c r="C25" s="7">
        <v>90.3</v>
      </c>
      <c r="D25" s="7">
        <v>9.67</v>
      </c>
      <c r="E25" s="7">
        <v>2.77</v>
      </c>
      <c r="F25" s="7"/>
      <c r="G25" s="7">
        <f>CONVERT(A25,"um","mm")</f>
        <v>0.088</v>
      </c>
      <c r="H25" s="7">
        <f t="shared" si="1"/>
        <v>3.50635266602479</v>
      </c>
      <c r="I25" s="7">
        <v>9.67</v>
      </c>
      <c r="J25" s="7">
        <v>-1</v>
      </c>
      <c r="K25" s="8">
        <f>SUM(E43+E44)</f>
        <v>0</v>
      </c>
      <c r="O25" s="2">
        <f>SUM(K25+K24+K23+K22+K21+K20)</f>
        <v>16.55523</v>
      </c>
      <c r="P25" s="2">
        <f>SUM(K19+K18+K17+K16)</f>
        <v>56.39</v>
      </c>
      <c r="Q25" s="2">
        <f>SUM(K15+K14+K13+K12+K11+K10)</f>
        <v>27.150000000000002</v>
      </c>
    </row>
    <row r="26" spans="1:11" ht="8.25">
      <c r="A26" s="11">
        <v>105</v>
      </c>
      <c r="B26" s="12">
        <v>140</v>
      </c>
      <c r="C26" s="7">
        <v>93.1</v>
      </c>
      <c r="D26" s="7">
        <v>6.9</v>
      </c>
      <c r="E26" s="7">
        <v>2.1</v>
      </c>
      <c r="F26" s="7"/>
      <c r="G26" s="7">
        <f>CONVERT(A26,"um","mm")</f>
        <v>0.105</v>
      </c>
      <c r="H26" s="7">
        <f t="shared" si="1"/>
        <v>3.2515387669959646</v>
      </c>
      <c r="I26" s="7">
        <v>6.9</v>
      </c>
      <c r="J26" s="7"/>
      <c r="K26" s="8"/>
    </row>
    <row r="27" spans="1:11" ht="8.25">
      <c r="A27" s="11">
        <v>125</v>
      </c>
      <c r="B27" s="12">
        <v>120</v>
      </c>
      <c r="C27" s="7">
        <v>95.2</v>
      </c>
      <c r="D27" s="7">
        <v>4.8</v>
      </c>
      <c r="E27" s="7">
        <v>1.58</v>
      </c>
      <c r="F27" s="7"/>
      <c r="G27" s="7">
        <f>CONVERT(A27,"um","mm")</f>
        <v>0.125</v>
      </c>
      <c r="H27" s="7">
        <f t="shared" si="1"/>
        <v>3</v>
      </c>
      <c r="I27" s="7">
        <v>4.8</v>
      </c>
      <c r="J27" s="7"/>
      <c r="K27" s="8"/>
    </row>
    <row r="28" spans="1:11" ht="8.25">
      <c r="A28" s="11">
        <v>149</v>
      </c>
      <c r="B28" s="12">
        <v>100</v>
      </c>
      <c r="C28" s="7">
        <v>96.8</v>
      </c>
      <c r="D28" s="7">
        <v>3.23</v>
      </c>
      <c r="E28" s="7">
        <v>1.26</v>
      </c>
      <c r="F28" s="7"/>
      <c r="G28" s="7">
        <f>CONVERT(A28,"um","mm")</f>
        <v>0.149</v>
      </c>
      <c r="H28" s="7">
        <f t="shared" si="1"/>
        <v>2.746615764199926</v>
      </c>
      <c r="I28" s="7">
        <v>3.23</v>
      </c>
      <c r="J28" s="7"/>
      <c r="K28" s="8"/>
    </row>
    <row r="29" spans="1:11" ht="8.25">
      <c r="A29" s="11">
        <v>177</v>
      </c>
      <c r="B29" s="12">
        <v>80</v>
      </c>
      <c r="C29" s="7">
        <v>98</v>
      </c>
      <c r="D29" s="7">
        <v>1.97</v>
      </c>
      <c r="E29" s="7">
        <v>1.04</v>
      </c>
      <c r="F29" s="7"/>
      <c r="G29" s="7">
        <f>CONVERT(A29,"um","mm")</f>
        <v>0.177</v>
      </c>
      <c r="H29" s="7">
        <f t="shared" si="1"/>
        <v>2.49817873457909</v>
      </c>
      <c r="I29" s="7">
        <v>1.97</v>
      </c>
      <c r="J29" s="7"/>
      <c r="K29" s="8"/>
    </row>
    <row r="30" spans="1:11" ht="8.25">
      <c r="A30" s="11">
        <v>210</v>
      </c>
      <c r="B30" s="12">
        <v>70</v>
      </c>
      <c r="C30" s="7">
        <v>99.1</v>
      </c>
      <c r="D30" s="7">
        <v>0.93</v>
      </c>
      <c r="E30" s="7">
        <v>0.68</v>
      </c>
      <c r="F30" s="7"/>
      <c r="G30" s="7">
        <f>CONVERT(A30,"um","mm")</f>
        <v>0.21</v>
      </c>
      <c r="H30" s="7">
        <f t="shared" si="1"/>
        <v>2.2515387669959646</v>
      </c>
      <c r="I30" s="7">
        <v>0.93</v>
      </c>
      <c r="J30" s="7"/>
      <c r="K30" s="8"/>
    </row>
    <row r="31" spans="1:11" ht="8.25">
      <c r="A31" s="11">
        <v>250</v>
      </c>
      <c r="B31" s="12">
        <v>60</v>
      </c>
      <c r="C31" s="7">
        <v>99.7</v>
      </c>
      <c r="D31" s="7">
        <v>0.25</v>
      </c>
      <c r="E31" s="7">
        <v>0.23</v>
      </c>
      <c r="F31" s="7"/>
      <c r="G31" s="7">
        <f>CONVERT(A31,"um","mm")</f>
        <v>0.25</v>
      </c>
      <c r="H31" s="7">
        <f t="shared" si="1"/>
        <v>2</v>
      </c>
      <c r="I31" s="7">
        <v>0.25</v>
      </c>
      <c r="J31" s="7"/>
      <c r="K31" s="8"/>
    </row>
    <row r="32" spans="1:11" ht="8.25">
      <c r="A32" s="11">
        <v>297</v>
      </c>
      <c r="B32" s="12">
        <v>50</v>
      </c>
      <c r="C32" s="7">
        <v>99.97</v>
      </c>
      <c r="D32" s="7">
        <v>0.026</v>
      </c>
      <c r="E32" s="7">
        <v>0.025</v>
      </c>
      <c r="F32" s="7"/>
      <c r="G32" s="7">
        <f>CONVERT(A32,"um","mm")</f>
        <v>0.297</v>
      </c>
      <c r="H32" s="7">
        <f t="shared" si="1"/>
        <v>1.7514651638613215</v>
      </c>
      <c r="I32" s="7">
        <v>0.026</v>
      </c>
      <c r="J32" s="7"/>
      <c r="K32" s="8"/>
    </row>
    <row r="33" spans="1:11" ht="8.25">
      <c r="A33" s="11">
        <v>354</v>
      </c>
      <c r="B33" s="12">
        <v>45</v>
      </c>
      <c r="C33" s="7">
        <v>100</v>
      </c>
      <c r="D33" s="7">
        <v>0.00023</v>
      </c>
      <c r="E33" s="7">
        <v>0.00023</v>
      </c>
      <c r="F33" s="7"/>
      <c r="G33" s="7">
        <f>CONVERT(A33,"um","mm")</f>
        <v>0.354</v>
      </c>
      <c r="H33" s="7">
        <f t="shared" si="1"/>
        <v>1.4981787345790896</v>
      </c>
      <c r="I33" s="7">
        <v>0.00023</v>
      </c>
      <c r="J33" s="7"/>
      <c r="K33" s="8"/>
    </row>
    <row r="34" spans="1:11" ht="8.25">
      <c r="A34" s="11">
        <v>420</v>
      </c>
      <c r="B34" s="12">
        <v>40</v>
      </c>
      <c r="C34" s="7">
        <v>100</v>
      </c>
      <c r="D34" s="7">
        <v>0</v>
      </c>
      <c r="E34" s="7">
        <v>0</v>
      </c>
      <c r="F34" s="7"/>
      <c r="G34" s="7">
        <f>CONVERT(A34,"um","mm")</f>
        <v>0.42</v>
      </c>
      <c r="H34" s="7">
        <f t="shared" si="1"/>
        <v>1.2515387669959643</v>
      </c>
      <c r="I34" s="7">
        <v>0</v>
      </c>
      <c r="J34" s="7"/>
      <c r="K34" s="8"/>
    </row>
    <row r="35" spans="1:11" ht="8.25">
      <c r="A35" s="11">
        <v>500</v>
      </c>
      <c r="B35" s="12">
        <v>35</v>
      </c>
      <c r="C35" s="7">
        <v>100</v>
      </c>
      <c r="D35" s="7">
        <v>0</v>
      </c>
      <c r="E35" s="7">
        <v>0</v>
      </c>
      <c r="F35" s="7"/>
      <c r="G35" s="7">
        <f>CONVERT(A35,"um","mm")</f>
        <v>0.5</v>
      </c>
      <c r="H35" s="7">
        <f t="shared" si="1"/>
        <v>1</v>
      </c>
      <c r="I35" s="7">
        <v>0</v>
      </c>
      <c r="J35" s="7"/>
      <c r="K35" s="8"/>
    </row>
    <row r="36" spans="1:11" ht="8.25">
      <c r="A36" s="11">
        <v>590</v>
      </c>
      <c r="B36" s="12">
        <v>30</v>
      </c>
      <c r="C36" s="7">
        <v>100</v>
      </c>
      <c r="D36" s="7">
        <v>0</v>
      </c>
      <c r="E36" s="7">
        <v>0</v>
      </c>
      <c r="F36" s="7"/>
      <c r="G36" s="7">
        <f>CONVERT(A36,"um","mm")</f>
        <v>0.59</v>
      </c>
      <c r="H36" s="7">
        <f t="shared" si="1"/>
        <v>0.7612131404128836</v>
      </c>
      <c r="I36" s="7">
        <v>0</v>
      </c>
      <c r="J36" s="7"/>
      <c r="K36" s="8"/>
    </row>
    <row r="37" spans="1:11" ht="8.25">
      <c r="A37" s="11">
        <v>710</v>
      </c>
      <c r="B37" s="12">
        <v>25</v>
      </c>
      <c r="C37" s="7">
        <v>100</v>
      </c>
      <c r="D37" s="7">
        <v>0</v>
      </c>
      <c r="E37" s="7">
        <v>0</v>
      </c>
      <c r="F37" s="7"/>
      <c r="G37" s="7">
        <f>CONVERT(A37,"um","mm")</f>
        <v>0.71</v>
      </c>
      <c r="H37" s="7">
        <f t="shared" si="1"/>
        <v>0.49410907027004275</v>
      </c>
      <c r="I37" s="7">
        <v>0</v>
      </c>
      <c r="J37" s="7"/>
      <c r="K37" s="8"/>
    </row>
    <row r="38" spans="1:11" ht="8.25">
      <c r="A38" s="11">
        <v>840</v>
      </c>
      <c r="B38" s="12">
        <v>20</v>
      </c>
      <c r="C38" s="7">
        <v>100</v>
      </c>
      <c r="D38" s="7">
        <v>0</v>
      </c>
      <c r="E38" s="7">
        <v>0</v>
      </c>
      <c r="F38" s="7"/>
      <c r="G38" s="7">
        <f>CONVERT(A38,"um","mm")</f>
        <v>0.84</v>
      </c>
      <c r="H38" s="7">
        <f t="shared" si="1"/>
        <v>0.2515387669959645</v>
      </c>
      <c r="I38" s="7">
        <v>0</v>
      </c>
      <c r="J38" s="7"/>
      <c r="K38" s="8"/>
    </row>
    <row r="39" spans="1:11" ht="8.25">
      <c r="A39" s="11">
        <v>1000</v>
      </c>
      <c r="B39" s="12">
        <v>18</v>
      </c>
      <c r="C39" s="7">
        <v>100</v>
      </c>
      <c r="D39" s="7">
        <v>0</v>
      </c>
      <c r="E39" s="7">
        <v>0</v>
      </c>
      <c r="F39" s="7"/>
      <c r="G39" s="7">
        <f>CONVERT(A39,"um","mm")</f>
        <v>1</v>
      </c>
      <c r="H39" s="7">
        <f t="shared" si="1"/>
        <v>0</v>
      </c>
      <c r="I39" s="7">
        <v>0</v>
      </c>
      <c r="J39" s="7"/>
      <c r="K39" s="8"/>
    </row>
    <row r="40" spans="1:11" ht="8.25">
      <c r="A40" s="11">
        <v>1190</v>
      </c>
      <c r="B40" s="12">
        <v>16</v>
      </c>
      <c r="C40" s="7">
        <v>100</v>
      </c>
      <c r="D40" s="7">
        <v>0</v>
      </c>
      <c r="E40" s="7">
        <v>0</v>
      </c>
      <c r="F40" s="7"/>
      <c r="G40" s="7">
        <f>CONVERT(A40,"um","mm")</f>
        <v>1.19</v>
      </c>
      <c r="H40" s="7">
        <f t="shared" si="1"/>
        <v>-0.2509615735332188</v>
      </c>
      <c r="I40" s="7">
        <v>0</v>
      </c>
      <c r="J40" s="7"/>
      <c r="K40" s="8"/>
    </row>
    <row r="41" spans="1:11" ht="8.25">
      <c r="A41" s="11">
        <v>1410</v>
      </c>
      <c r="B41" s="12">
        <v>14</v>
      </c>
      <c r="C41" s="7">
        <v>100</v>
      </c>
      <c r="D41" s="7">
        <v>0</v>
      </c>
      <c r="E41" s="7">
        <v>0</v>
      </c>
      <c r="F41" s="7"/>
      <c r="G41" s="7">
        <f>CONVERT(A41,"um","mm")</f>
        <v>1.41</v>
      </c>
      <c r="H41" s="7">
        <f t="shared" si="1"/>
        <v>-0.4956951626240688</v>
      </c>
      <c r="I41" s="7">
        <v>0</v>
      </c>
      <c r="J41" s="7"/>
      <c r="K41" s="8"/>
    </row>
    <row r="42" spans="1:11" ht="8.25">
      <c r="A42" s="11">
        <v>1680</v>
      </c>
      <c r="B42" s="12">
        <v>12</v>
      </c>
      <c r="C42" s="7">
        <v>100</v>
      </c>
      <c r="D42" s="7">
        <v>0</v>
      </c>
      <c r="E42" s="7">
        <v>0</v>
      </c>
      <c r="F42" s="7"/>
      <c r="G42" s="7">
        <f>CONVERT(A42,"um","mm")</f>
        <v>1.68</v>
      </c>
      <c r="H42" s="7">
        <f t="shared" si="1"/>
        <v>-0.7484612330040356</v>
      </c>
      <c r="I42" s="7">
        <v>0</v>
      </c>
      <c r="J42" s="7"/>
      <c r="K42" s="8"/>
    </row>
    <row r="43" spans="1:11" ht="8.25">
      <c r="A43" s="11">
        <v>2000</v>
      </c>
      <c r="B43" s="12">
        <v>10</v>
      </c>
      <c r="C43" s="7">
        <v>100</v>
      </c>
      <c r="D43" s="7">
        <v>0</v>
      </c>
      <c r="E43" s="7">
        <v>0</v>
      </c>
      <c r="F43" s="7"/>
      <c r="G43" s="7">
        <f>CONVERT(A43,"um","mm")</f>
        <v>2</v>
      </c>
      <c r="H43" s="7">
        <f t="shared" si="1"/>
        <v>-1</v>
      </c>
      <c r="I43" s="7">
        <v>0</v>
      </c>
      <c r="J43" s="7"/>
      <c r="K43" s="8"/>
    </row>
    <row r="44" spans="1:11" ht="9" thickBot="1">
      <c r="A44" s="13"/>
      <c r="B44" s="14"/>
      <c r="C44" s="9">
        <v>100</v>
      </c>
      <c r="D44" s="9">
        <v>0</v>
      </c>
      <c r="E44" s="9"/>
      <c r="F44" s="9"/>
      <c r="G44" s="9">
        <f>CONVERT(A44,"um","mm")</f>
        <v>0</v>
      </c>
      <c r="H44" s="9" t="e">
        <f t="shared" si="1"/>
        <v>#NUM!</v>
      </c>
      <c r="I44" s="9"/>
      <c r="J44" s="9"/>
      <c r="K44" s="10"/>
    </row>
    <row r="45" ht="9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nferina</dc:creator>
  <cp:keywords/>
  <dc:description/>
  <cp:lastModifiedBy>nferina</cp:lastModifiedBy>
  <dcterms:created xsi:type="dcterms:W3CDTF">2002-04-16T20:14:51Z</dcterms:created>
  <dcterms:modified xsi:type="dcterms:W3CDTF">2003-03-12T15:32:36Z</dcterms:modified>
  <cp:category/>
  <cp:version/>
  <cp:contentType/>
  <cp:contentStatus/>
</cp:coreProperties>
</file>