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4415" windowHeight="6900" activeTab="0"/>
  </bookViews>
  <sheets>
    <sheet name="DataTable" sheetId="1" r:id="rId1"/>
    <sheet name="002-195-198" sheetId="2" r:id="rId2"/>
    <sheet name="002-175-178" sheetId="3" r:id="rId3"/>
    <sheet name="002-160-163" sheetId="4" r:id="rId4"/>
    <sheet name="002_145-148" sheetId="5" r:id="rId5"/>
    <sheet name="002-125-128" sheetId="6" r:id="rId6"/>
    <sheet name="002-110-113" sheetId="7" r:id="rId7"/>
    <sheet name="002_95-98" sheetId="8" r:id="rId8"/>
    <sheet name="002-080-083" sheetId="9" r:id="rId9"/>
    <sheet name="002-065-068" sheetId="10" r:id="rId10"/>
    <sheet name="002-050-053" sheetId="11" r:id="rId11"/>
    <sheet name="002-035-038" sheetId="12" r:id="rId12"/>
    <sheet name="002-020-023" sheetId="13" r:id="rId13"/>
    <sheet name="005-008.$19" sheetId="14" r:id="rId14"/>
  </sheets>
  <definedNames/>
  <calcPr fullCalcOnLoad="1"/>
</workbook>
</file>

<file path=xl/sharedStrings.xml><?xml version="1.0" encoding="utf-8"?>
<sst xmlns="http://schemas.openxmlformats.org/spreadsheetml/2006/main" count="765" uniqueCount="108">
  <si>
    <t>COULTER LS</t>
  </si>
  <si>
    <t>File name:</t>
  </si>
  <si>
    <t>Group ID:</t>
  </si>
  <si>
    <t>Sample ID:</t>
  </si>
  <si>
    <t>005-008</t>
  </si>
  <si>
    <t>Comments: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</si>
  <si>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</si>
  <si>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</si>
  <si>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</si>
  <si>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</si>
  <si>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</si>
  <si>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</si>
  <si>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</si>
  <si>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S.D.:</t>
  </si>
  <si>
    <t>Variance:</t>
  </si>
  <si>
    <t>C.V.:</t>
  </si>
  <si>
    <t>Size</t>
  </si>
  <si>
    <t>Cum. &lt;</t>
  </si>
  <si>
    <t>Cum. &gt;</t>
  </si>
  <si>
    <t>Diff.</t>
  </si>
  <si>
    <t>um</t>
  </si>
  <si>
    <t>Volume</t>
  </si>
  <si>
    <t>%</t>
  </si>
  <si>
    <t>002-005-008.$19</t>
  </si>
  <si>
    <t>002-005-008</t>
  </si>
  <si>
    <t>ASTM SIEVES</t>
  </si>
  <si>
    <t>mm size</t>
  </si>
  <si>
    <t>phi size</t>
  </si>
  <si>
    <t>Cumaltive %</t>
  </si>
  <si>
    <t>D(3,2):</t>
  </si>
  <si>
    <t>Skewness:</t>
  </si>
  <si>
    <t>Kurtosis:</t>
  </si>
  <si>
    <t>Diameter</t>
  </si>
  <si>
    <t>um &lt;</t>
  </si>
  <si>
    <t>midpt depth (ft)</t>
  </si>
  <si>
    <t>midpt depth (m)</t>
  </si>
  <si>
    <t>depth intervals (ft)</t>
  </si>
  <si>
    <t>Cum &gt;</t>
  </si>
  <si>
    <t>Phi</t>
  </si>
  <si>
    <t>Frequency</t>
  </si>
  <si>
    <t>%sand</t>
  </si>
  <si>
    <t>%silt</t>
  </si>
  <si>
    <t>% clay</t>
  </si>
  <si>
    <t>Inman Mean</t>
  </si>
  <si>
    <t>Inman Sorting Value</t>
  </si>
  <si>
    <t>002-020-023.$16</t>
  </si>
  <si>
    <t>002-020-023</t>
  </si>
  <si>
    <t>020-023</t>
  </si>
  <si>
    <t>Particle</t>
  </si>
  <si>
    <t>002-035-038.$09</t>
  </si>
  <si>
    <t>002-035-038</t>
  </si>
  <si>
    <t>035-038</t>
  </si>
  <si>
    <t>002-050-053.$06</t>
  </si>
  <si>
    <t>002-050-053</t>
  </si>
  <si>
    <t>050-053</t>
  </si>
  <si>
    <t>002-065-068.$01</t>
  </si>
  <si>
    <t>002-065-068</t>
  </si>
  <si>
    <t>065-068</t>
  </si>
  <si>
    <t>002-080-083.$12</t>
  </si>
  <si>
    <t>002-080-083</t>
  </si>
  <si>
    <t>080-083</t>
  </si>
  <si>
    <t>002-095-098.$12</t>
  </si>
  <si>
    <t>002_95-98</t>
  </si>
  <si>
    <t>095-098</t>
  </si>
  <si>
    <t>002-110-113.$06</t>
  </si>
  <si>
    <t>002-110-113</t>
  </si>
  <si>
    <t>110-113</t>
  </si>
  <si>
    <t>002-125-128.$05</t>
  </si>
  <si>
    <t>002-125-128</t>
  </si>
  <si>
    <t>125-128</t>
  </si>
  <si>
    <t>002-145-148.$01</t>
  </si>
  <si>
    <t>002_145-148</t>
  </si>
  <si>
    <t>145-148</t>
  </si>
  <si>
    <t>002-160-163.$03</t>
  </si>
  <si>
    <t>002-160-163</t>
  </si>
  <si>
    <t>160-163</t>
  </si>
  <si>
    <t>002-175-178.$09</t>
  </si>
  <si>
    <t>002-175-178</t>
  </si>
  <si>
    <t>175-178</t>
  </si>
  <si>
    <t>002-195-198.$01</t>
  </si>
  <si>
    <t>002-195-198</t>
  </si>
  <si>
    <t>195-198</t>
  </si>
  <si>
    <t>Sample I.D.</t>
  </si>
  <si>
    <t>Depth mdpt (ft)</t>
  </si>
  <si>
    <t>Depth mdpt (m)</t>
  </si>
  <si>
    <t>Sorting Value</t>
  </si>
  <si>
    <t>%Sand</t>
  </si>
  <si>
    <t>%Silt</t>
  </si>
  <si>
    <t>%Clay</t>
  </si>
  <si>
    <t>Grainsize_DataTable</t>
  </si>
  <si>
    <t>% finer than</t>
  </si>
  <si>
    <t>sample I.D.</t>
  </si>
  <si>
    <t>depth (ft)</t>
  </si>
  <si>
    <t>depth (m)</t>
  </si>
  <si>
    <t>% sand</t>
  </si>
  <si>
    <t>% silt</t>
  </si>
  <si>
    <t>Inman mean</t>
  </si>
  <si>
    <t>Inman sorting</t>
  </si>
  <si>
    <t>unit</t>
  </si>
  <si>
    <t>size mm</t>
  </si>
  <si>
    <t>phi value</t>
  </si>
  <si>
    <t>%fine</t>
  </si>
  <si>
    <t>RCE-002-201-204</t>
  </si>
  <si>
    <t>RCE002-221-224</t>
  </si>
  <si>
    <t>RCE002-271-274</t>
  </si>
  <si>
    <t>RCE-002-301-304</t>
  </si>
  <si>
    <t>RCE002-365-368</t>
  </si>
  <si>
    <t>RCE002-475-478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</si>
</sst>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9" fontId="2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DataTable!$X$5</c:f>
              <c:strCache>
                <c:ptCount val="1"/>
                <c:pt idx="0">
                  <c:v>% silt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DataTable!$Y$6:$Y$18</c:f>
              <c:numCache>
                <c:ptCount val="7"/>
                <c:pt idx="0">
                  <c:v>23.04</c:v>
                </c:pt>
                <c:pt idx="1">
                  <c:v>24.57</c:v>
                </c:pt>
                <c:pt idx="2">
                  <c:v>26.19</c:v>
                </c:pt>
                <c:pt idx="3">
                  <c:v>28.29</c:v>
                </c:pt>
                <c:pt idx="4">
                  <c:v>34.53</c:v>
                </c:pt>
                <c:pt idx="5">
                  <c:v>27.33</c:v>
                </c:pt>
                <c:pt idx="6">
                  <c:v>36.26</c:v>
                </c:pt>
              </c:numCache>
            </c:numRef>
          </c:xVal>
          <c:yVal>
            <c:numRef>
              <c:f>DataTable!$V$6:$V$12</c:f>
              <c:numCache>
                <c:ptCount val="7"/>
                <c:pt idx="0">
                  <c:v>0.13</c:v>
                </c:pt>
                <c:pt idx="1">
                  <c:v>0.215</c:v>
                </c:pt>
                <c:pt idx="2">
                  <c:v>0.365</c:v>
                </c:pt>
                <c:pt idx="3">
                  <c:v>0.515</c:v>
                </c:pt>
                <c:pt idx="4">
                  <c:v>0.665</c:v>
                </c:pt>
                <c:pt idx="5">
                  <c:v>0.815</c:v>
                </c:pt>
                <c:pt idx="6">
                  <c:v>0.965</c:v>
                </c:pt>
              </c:numCache>
            </c:numRef>
          </c:yVal>
          <c:smooth val="0"/>
        </c:ser>
        <c:axId val="64034904"/>
        <c:axId val="39443225"/>
      </c:scatterChart>
      <c:valAx>
        <c:axId val="6403490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%silt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9443225"/>
        <c:crosses val="autoZero"/>
        <c:crossBetween val="midCat"/>
        <c:dispUnits/>
        <c:majorUnit val="10"/>
        <c:minorUnit val="5"/>
      </c:valAx>
      <c:valAx>
        <c:axId val="39443225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6403490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1"/>
          <c:w val="0.9495"/>
          <c:h val="0.895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DataTable!$Z$6:$Z$40</c:f>
              <c:numCache>
                <c:ptCount val="18"/>
                <c:pt idx="0">
                  <c:v>5.988948189099787</c:v>
                </c:pt>
                <c:pt idx="1">
                  <c:v>6.736388644348388</c:v>
                </c:pt>
                <c:pt idx="2">
                  <c:v>6.778458402856701</c:v>
                </c:pt>
                <c:pt idx="3">
                  <c:v>7.063825935218517</c:v>
                </c:pt>
                <c:pt idx="4">
                  <c:v>7.432976588709089</c:v>
                </c:pt>
                <c:pt idx="5">
                  <c:v>6.860406246260347</c:v>
                </c:pt>
                <c:pt idx="6">
                  <c:v>7.205428905319803</c:v>
                </c:pt>
                <c:pt idx="7">
                  <c:v>5.187713197791071</c:v>
                </c:pt>
                <c:pt idx="8">
                  <c:v>5.49088770500133</c:v>
                </c:pt>
                <c:pt idx="9">
                  <c:v>5.236115610386134</c:v>
                </c:pt>
                <c:pt idx="10">
                  <c:v>6.197003457111006</c:v>
                </c:pt>
                <c:pt idx="11">
                  <c:v>5.418296801577251</c:v>
                </c:pt>
                <c:pt idx="12">
                  <c:v>7.030798626780131</c:v>
                </c:pt>
                <c:pt idx="13">
                  <c:v>6.8661295024247675</c:v>
                </c:pt>
                <c:pt idx="14">
                  <c:v>6.576056578981342</c:v>
                </c:pt>
                <c:pt idx="15">
                  <c:v>6.952059168688979</c:v>
                </c:pt>
                <c:pt idx="16">
                  <c:v>5.681289988730399</c:v>
                </c:pt>
                <c:pt idx="17">
                  <c:v>6.825631809512411</c:v>
                </c:pt>
              </c:numCache>
            </c:numRef>
          </c:xVal>
          <c:yVal>
            <c:numRef>
              <c:f>DataTable!$V$6:$V$23</c:f>
              <c:numCache>
                <c:ptCount val="18"/>
                <c:pt idx="0">
                  <c:v>0.13</c:v>
                </c:pt>
                <c:pt idx="1">
                  <c:v>0.215</c:v>
                </c:pt>
                <c:pt idx="2">
                  <c:v>0.365</c:v>
                </c:pt>
                <c:pt idx="3">
                  <c:v>0.515</c:v>
                </c:pt>
                <c:pt idx="4">
                  <c:v>0.665</c:v>
                </c:pt>
                <c:pt idx="5">
                  <c:v>0.815</c:v>
                </c:pt>
                <c:pt idx="6">
                  <c:v>0.965</c:v>
                </c:pt>
                <c:pt idx="7">
                  <c:v>1.12</c:v>
                </c:pt>
                <c:pt idx="8">
                  <c:v>1.27</c:v>
                </c:pt>
                <c:pt idx="9">
                  <c:v>1.47</c:v>
                </c:pt>
                <c:pt idx="10">
                  <c:v>1.62</c:v>
                </c:pt>
                <c:pt idx="11">
                  <c:v>1.77</c:v>
                </c:pt>
                <c:pt idx="12">
                  <c:v>1.97</c:v>
                </c:pt>
                <c:pt idx="13">
                  <c:v>2.03</c:v>
                </c:pt>
                <c:pt idx="14">
                  <c:v>2.23</c:v>
                </c:pt>
                <c:pt idx="15">
                  <c:v>2.73</c:v>
                </c:pt>
                <c:pt idx="16">
                  <c:v>3.03</c:v>
                </c:pt>
                <c:pt idx="17">
                  <c:v>3.67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axId val="19444706"/>
        <c:axId val="40784627"/>
      </c:scatterChart>
      <c:valAx>
        <c:axId val="19444706"/>
        <c:scaling>
          <c:orientation val="minMax"/>
          <c:max val="10"/>
          <c:min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size (phi)</a:t>
                </a:r>
              </a:p>
            </c:rich>
          </c:tx>
          <c:layout>
            <c:manualLayout>
              <c:xMode val="factor"/>
              <c:yMode val="factor"/>
              <c:x val="0.1755"/>
              <c:y val="-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0784627"/>
        <c:crosses val="autoZero"/>
        <c:crossBetween val="midCat"/>
        <c:dispUnits/>
        <c:majorUnit val="1"/>
        <c:minorUnit val="0.5"/>
      </c:valAx>
      <c:valAx>
        <c:axId val="40784627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9444706"/>
        <c:crossesAt val="-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DataTable!$AA$6:$AA$40</c:f>
              <c:numCache>
                <c:ptCount val="18"/>
                <c:pt idx="0">
                  <c:v>1.326797162319525</c:v>
                </c:pt>
                <c:pt idx="1">
                  <c:v>1.7950135662225728</c:v>
                </c:pt>
                <c:pt idx="2">
                  <c:v>1.848061015743804</c:v>
                </c:pt>
                <c:pt idx="3">
                  <c:v>1.7226622482843568</c:v>
                </c:pt>
                <c:pt idx="4">
                  <c:v>1.592212285568714</c:v>
                </c:pt>
                <c:pt idx="5">
                  <c:v>1.8852839434575954</c:v>
                </c:pt>
                <c:pt idx="6">
                  <c:v>2.0674515919656336</c:v>
                </c:pt>
                <c:pt idx="7">
                  <c:v>3.1697909797256183</c:v>
                </c:pt>
                <c:pt idx="8">
                  <c:v>2.4032740228077465</c:v>
                </c:pt>
                <c:pt idx="9">
                  <c:v>2.3975719190533646</c:v>
                </c:pt>
                <c:pt idx="10">
                  <c:v>2.7132975183143757</c:v>
                </c:pt>
                <c:pt idx="11">
                  <c:v>2.419507154751879</c:v>
                </c:pt>
                <c:pt idx="12">
                  <c:v>2.16655158522202</c:v>
                </c:pt>
                <c:pt idx="13">
                  <c:v>2.3078085018041126</c:v>
                </c:pt>
                <c:pt idx="14">
                  <c:v>2.0786588722182815</c:v>
                </c:pt>
                <c:pt idx="15">
                  <c:v>2.1500066592294615</c:v>
                </c:pt>
                <c:pt idx="16">
                  <c:v>2.183949642574067</c:v>
                </c:pt>
                <c:pt idx="17">
                  <c:v>2.4001209620077475</c:v>
                </c:pt>
              </c:numCache>
            </c:numRef>
          </c:xVal>
          <c:yVal>
            <c:numRef>
              <c:f>DataTable!$V$6:$V$23</c:f>
              <c:numCache>
                <c:ptCount val="18"/>
                <c:pt idx="0">
                  <c:v>0.13</c:v>
                </c:pt>
                <c:pt idx="1">
                  <c:v>0.215</c:v>
                </c:pt>
                <c:pt idx="2">
                  <c:v>0.365</c:v>
                </c:pt>
                <c:pt idx="3">
                  <c:v>0.515</c:v>
                </c:pt>
                <c:pt idx="4">
                  <c:v>0.665</c:v>
                </c:pt>
                <c:pt idx="5">
                  <c:v>0.815</c:v>
                </c:pt>
                <c:pt idx="6">
                  <c:v>0.965</c:v>
                </c:pt>
                <c:pt idx="7">
                  <c:v>1.12</c:v>
                </c:pt>
                <c:pt idx="8">
                  <c:v>1.27</c:v>
                </c:pt>
                <c:pt idx="9">
                  <c:v>1.47</c:v>
                </c:pt>
                <c:pt idx="10">
                  <c:v>1.62</c:v>
                </c:pt>
                <c:pt idx="11">
                  <c:v>1.77</c:v>
                </c:pt>
                <c:pt idx="12">
                  <c:v>1.97</c:v>
                </c:pt>
                <c:pt idx="13">
                  <c:v>2.03</c:v>
                </c:pt>
                <c:pt idx="14">
                  <c:v>2.23</c:v>
                </c:pt>
                <c:pt idx="15">
                  <c:v>2.73</c:v>
                </c:pt>
                <c:pt idx="16">
                  <c:v>3.03</c:v>
                </c:pt>
                <c:pt idx="17">
                  <c:v>3.67</c:v>
                </c:pt>
              </c:numCache>
            </c:numRef>
          </c:yVal>
          <c:smooth val="0"/>
        </c:ser>
        <c:axId val="31517324"/>
        <c:axId val="15220461"/>
      </c:scatterChart>
      <c:valAx>
        <c:axId val="31517324"/>
        <c:scaling>
          <c:orientation val="minMax"/>
          <c:max val="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sorting (phi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5220461"/>
        <c:crosses val="autoZero"/>
        <c:crossBetween val="midCat"/>
        <c:dispUnits/>
        <c:majorUnit val="1"/>
        <c:minorUnit val="0.5"/>
      </c:valAx>
      <c:valAx>
        <c:axId val="15220461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3151732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DataTable!$Y$5</c:f>
              <c:strCache>
                <c:ptCount val="1"/>
                <c:pt idx="0">
                  <c:v>% clay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DataTable!$Y$6:$Y$18</c:f>
              <c:numCache>
                <c:ptCount val="8"/>
                <c:pt idx="0">
                  <c:v>23.04</c:v>
                </c:pt>
                <c:pt idx="1">
                  <c:v>24.57</c:v>
                </c:pt>
                <c:pt idx="2">
                  <c:v>26.19</c:v>
                </c:pt>
                <c:pt idx="3">
                  <c:v>28.29</c:v>
                </c:pt>
                <c:pt idx="4">
                  <c:v>34.53</c:v>
                </c:pt>
                <c:pt idx="5">
                  <c:v>27.33</c:v>
                </c:pt>
                <c:pt idx="6">
                  <c:v>36.26</c:v>
                </c:pt>
                <c:pt idx="7">
                  <c:v>20.39</c:v>
                </c:pt>
              </c:numCache>
            </c:numRef>
          </c:xVal>
          <c:yVal>
            <c:numRef>
              <c:f>DataTable!$V$5:$V$12</c:f>
              <c:numCache>
                <c:ptCount val="8"/>
                <c:pt idx="0">
                  <c:v>0</c:v>
                </c:pt>
                <c:pt idx="1">
                  <c:v>0.13</c:v>
                </c:pt>
                <c:pt idx="2">
                  <c:v>0.215</c:v>
                </c:pt>
                <c:pt idx="3">
                  <c:v>0.365</c:v>
                </c:pt>
                <c:pt idx="4">
                  <c:v>0.515</c:v>
                </c:pt>
                <c:pt idx="5">
                  <c:v>0.665</c:v>
                </c:pt>
                <c:pt idx="6">
                  <c:v>0.815</c:v>
                </c:pt>
                <c:pt idx="7">
                  <c:v>0.965</c:v>
                </c:pt>
              </c:numCache>
            </c:numRef>
          </c:yVal>
          <c:smooth val="0"/>
        </c:ser>
        <c:axId val="2766422"/>
        <c:axId val="24897799"/>
      </c:scatterChart>
      <c:valAx>
        <c:axId val="2766422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crossAx val="24897799"/>
        <c:crosses val="autoZero"/>
        <c:crossBetween val="midCat"/>
        <c:dispUnits/>
      </c:valAx>
      <c:valAx>
        <c:axId val="2489779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642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RCE-002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DataTable!$AE$5</c:f>
              <c:strCache>
                <c:ptCount val="1"/>
                <c:pt idx="0">
                  <c:v>%fine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DataTable!$AE$6:$AE$24</c:f>
              <c:numCache>
                <c:ptCount val="19"/>
                <c:pt idx="0">
                  <c:v>91.43</c:v>
                </c:pt>
                <c:pt idx="1">
                  <c:v>93.72999999999999</c:v>
                </c:pt>
                <c:pt idx="2">
                  <c:v>94.5</c:v>
                </c:pt>
                <c:pt idx="3">
                  <c:v>95.38999999999999</c:v>
                </c:pt>
                <c:pt idx="4">
                  <c:v>97.56</c:v>
                </c:pt>
                <c:pt idx="5">
                  <c:v>92.89</c:v>
                </c:pt>
                <c:pt idx="6">
                  <c:v>92.86</c:v>
                </c:pt>
                <c:pt idx="7">
                  <c:v>64.52000000000001</c:v>
                </c:pt>
                <c:pt idx="8">
                  <c:v>70.19</c:v>
                </c:pt>
                <c:pt idx="9">
                  <c:v>67.9</c:v>
                </c:pt>
                <c:pt idx="10">
                  <c:v>79.32</c:v>
                </c:pt>
                <c:pt idx="11">
                  <c:v>68.48</c:v>
                </c:pt>
                <c:pt idx="12">
                  <c:v>92.59</c:v>
                </c:pt>
                <c:pt idx="13">
                  <c:v>89.25999999999999</c:v>
                </c:pt>
                <c:pt idx="14">
                  <c:v>87.99000000000001</c:v>
                </c:pt>
                <c:pt idx="15">
                  <c:v>91.78999999999999</c:v>
                </c:pt>
                <c:pt idx="16">
                  <c:v>63.760000000000005</c:v>
                </c:pt>
                <c:pt idx="17">
                  <c:v>87.93</c:v>
                </c:pt>
                <c:pt idx="18">
                  <c:v>52.21</c:v>
                </c:pt>
              </c:numCache>
            </c:numRef>
          </c:xVal>
          <c:yVal>
            <c:numRef>
              <c:f>DataTable!$AC$6:$AC$24</c:f>
              <c:numCache>
                <c:ptCount val="19"/>
                <c:pt idx="0">
                  <c:v>0.13</c:v>
                </c:pt>
                <c:pt idx="1">
                  <c:v>0.215</c:v>
                </c:pt>
                <c:pt idx="2">
                  <c:v>0.365</c:v>
                </c:pt>
                <c:pt idx="3">
                  <c:v>0.515</c:v>
                </c:pt>
                <c:pt idx="4">
                  <c:v>0.665</c:v>
                </c:pt>
                <c:pt idx="5">
                  <c:v>0.815</c:v>
                </c:pt>
                <c:pt idx="6">
                  <c:v>0.965</c:v>
                </c:pt>
                <c:pt idx="7">
                  <c:v>1.12</c:v>
                </c:pt>
                <c:pt idx="8">
                  <c:v>1.27</c:v>
                </c:pt>
                <c:pt idx="9">
                  <c:v>1.47</c:v>
                </c:pt>
                <c:pt idx="10">
                  <c:v>1.62</c:v>
                </c:pt>
                <c:pt idx="11">
                  <c:v>1.77</c:v>
                </c:pt>
                <c:pt idx="12">
                  <c:v>1.97</c:v>
                </c:pt>
                <c:pt idx="13">
                  <c:v>2.03</c:v>
                </c:pt>
                <c:pt idx="14">
                  <c:v>2.23</c:v>
                </c:pt>
                <c:pt idx="15">
                  <c:v>2.73</c:v>
                </c:pt>
                <c:pt idx="16">
                  <c:v>3.03</c:v>
                </c:pt>
                <c:pt idx="17">
                  <c:v>3.67</c:v>
                </c:pt>
                <c:pt idx="18">
                  <c:v>4.77</c:v>
                </c:pt>
              </c:numCache>
            </c:numRef>
          </c:yVal>
          <c:smooth val="1"/>
        </c:ser>
        <c:axId val="22753600"/>
        <c:axId val="3455809"/>
      </c:scatterChart>
      <c:valAx>
        <c:axId val="22753600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crossAx val="3455809"/>
        <c:crosses val="autoZero"/>
        <c:crossBetween val="midCat"/>
        <c:dispUnits/>
      </c:valAx>
      <c:valAx>
        <c:axId val="34558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7536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62</xdr:row>
      <xdr:rowOff>28575</xdr:rowOff>
    </xdr:from>
    <xdr:to>
      <xdr:col>12</xdr:col>
      <xdr:colOff>257175</xdr:colOff>
      <xdr:row>87</xdr:row>
      <xdr:rowOff>66675</xdr:rowOff>
    </xdr:to>
    <xdr:graphicFrame>
      <xdr:nvGraphicFramePr>
        <xdr:cNvPr id="1" name="Chart 1"/>
        <xdr:cNvGraphicFramePr/>
      </xdr:nvGraphicFramePr>
      <xdr:xfrm>
        <a:off x="1257300" y="10086975"/>
        <a:ext cx="84010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62</xdr:row>
      <xdr:rowOff>0</xdr:rowOff>
    </xdr:from>
    <xdr:to>
      <xdr:col>12</xdr:col>
      <xdr:colOff>257175</xdr:colOff>
      <xdr:row>87</xdr:row>
      <xdr:rowOff>38100</xdr:rowOff>
    </xdr:to>
    <xdr:graphicFrame>
      <xdr:nvGraphicFramePr>
        <xdr:cNvPr id="2" name="Chart 2"/>
        <xdr:cNvGraphicFramePr/>
      </xdr:nvGraphicFramePr>
      <xdr:xfrm>
        <a:off x="1257300" y="10058400"/>
        <a:ext cx="84010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62</xdr:row>
      <xdr:rowOff>85725</xdr:rowOff>
    </xdr:from>
    <xdr:to>
      <xdr:col>11</xdr:col>
      <xdr:colOff>285750</xdr:colOff>
      <xdr:row>87</xdr:row>
      <xdr:rowOff>123825</xdr:rowOff>
    </xdr:to>
    <xdr:graphicFrame>
      <xdr:nvGraphicFramePr>
        <xdr:cNvPr id="3" name="Chart 3"/>
        <xdr:cNvGraphicFramePr/>
      </xdr:nvGraphicFramePr>
      <xdr:xfrm>
        <a:off x="342900" y="10144125"/>
        <a:ext cx="87344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95250</xdr:colOff>
      <xdr:row>66</xdr:row>
      <xdr:rowOff>133350</xdr:rowOff>
    </xdr:from>
    <xdr:to>
      <xdr:col>18</xdr:col>
      <xdr:colOff>38100</xdr:colOff>
      <xdr:row>92</xdr:row>
      <xdr:rowOff>9525</xdr:rowOff>
    </xdr:to>
    <xdr:graphicFrame>
      <xdr:nvGraphicFramePr>
        <xdr:cNvPr id="4" name="Chart 4"/>
        <xdr:cNvGraphicFramePr/>
      </xdr:nvGraphicFramePr>
      <xdr:xfrm>
        <a:off x="6448425" y="10839450"/>
        <a:ext cx="6648450" cy="4086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44</xdr:row>
      <xdr:rowOff>85725</xdr:rowOff>
    </xdr:from>
    <xdr:to>
      <xdr:col>9</xdr:col>
      <xdr:colOff>76200</xdr:colOff>
      <xdr:row>73</xdr:row>
      <xdr:rowOff>57150</xdr:rowOff>
    </xdr:to>
    <xdr:graphicFrame>
      <xdr:nvGraphicFramePr>
        <xdr:cNvPr id="5" name="Chart 6"/>
        <xdr:cNvGraphicFramePr/>
      </xdr:nvGraphicFramePr>
      <xdr:xfrm>
        <a:off x="66675" y="7229475"/>
        <a:ext cx="7581900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="70" zoomScaleNormal="70" workbookViewId="0" topLeftCell="L2">
      <selection activeCell="AI6" sqref="AI6:AO15"/>
    </sheetView>
  </sheetViews>
  <sheetFormatPr defaultColWidth="9.140625" defaultRowHeight="12.75"/>
  <cols>
    <col min="1" max="1" width="14.140625" style="0" customWidth="1"/>
    <col min="2" max="2" width="23.8515625" style="0" customWidth="1"/>
    <col min="3" max="3" width="20.7109375" style="0" customWidth="1"/>
    <col min="20" max="20" width="14.00390625" style="0" customWidth="1"/>
  </cols>
  <sheetData>
    <row r="1" spans="1:2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14" t="s">
        <v>89</v>
      </c>
      <c r="B4" s="14"/>
      <c r="C4" s="14"/>
      <c r="D4" s="14"/>
      <c r="E4" s="14"/>
      <c r="F4" s="14" t="s">
        <v>90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1" ht="13.5" thickBot="1">
      <c r="A5" s="15" t="s">
        <v>82</v>
      </c>
      <c r="B5" s="15" t="s">
        <v>83</v>
      </c>
      <c r="C5" s="15" t="s">
        <v>84</v>
      </c>
      <c r="D5" s="16">
        <v>0.05</v>
      </c>
      <c r="E5" s="16">
        <v>0.1</v>
      </c>
      <c r="F5" s="16">
        <v>0.16</v>
      </c>
      <c r="G5" s="16">
        <v>0.25</v>
      </c>
      <c r="H5" s="16">
        <v>0.5</v>
      </c>
      <c r="I5" s="16">
        <v>0.75</v>
      </c>
      <c r="J5" s="16">
        <v>0.84</v>
      </c>
      <c r="K5" s="16">
        <v>0.9</v>
      </c>
      <c r="L5" s="16">
        <v>0.95</v>
      </c>
      <c r="M5" s="15" t="s">
        <v>43</v>
      </c>
      <c r="N5" s="15" t="s">
        <v>85</v>
      </c>
      <c r="O5" s="15" t="s">
        <v>98</v>
      </c>
      <c r="P5" s="15" t="s">
        <v>86</v>
      </c>
      <c r="Q5" s="15" t="s">
        <v>87</v>
      </c>
      <c r="R5" s="15" t="s">
        <v>88</v>
      </c>
      <c r="S5" s="14"/>
      <c r="T5" s="14" t="s">
        <v>91</v>
      </c>
      <c r="U5" s="14" t="s">
        <v>92</v>
      </c>
      <c r="V5" s="14" t="s">
        <v>93</v>
      </c>
      <c r="W5" s="14" t="s">
        <v>94</v>
      </c>
      <c r="X5" s="14" t="s">
        <v>95</v>
      </c>
      <c r="Y5" s="14" t="s">
        <v>42</v>
      </c>
      <c r="Z5" s="14" t="s">
        <v>96</v>
      </c>
      <c r="AA5" s="14" t="s">
        <v>97</v>
      </c>
      <c r="AC5" s="14" t="s">
        <v>93</v>
      </c>
      <c r="AD5" s="14" t="s">
        <v>94</v>
      </c>
      <c r="AE5" s="14" t="s">
        <v>101</v>
      </c>
    </row>
    <row r="6" spans="1:40" ht="13.5" thickTop="1">
      <c r="A6" s="17" t="s">
        <v>24</v>
      </c>
      <c r="B6" s="17">
        <v>0.5416666666666666</v>
      </c>
      <c r="C6" s="17">
        <v>0.13</v>
      </c>
      <c r="D6" s="17">
        <v>0.001605</v>
      </c>
      <c r="E6" s="17">
        <v>0.002547</v>
      </c>
      <c r="F6" s="17">
        <v>0.004322</v>
      </c>
      <c r="G6" s="17">
        <v>0.01382</v>
      </c>
      <c r="H6" s="17">
        <v>0.03275</v>
      </c>
      <c r="I6" s="17">
        <v>0.04445</v>
      </c>
      <c r="J6" s="17">
        <v>0.05736</v>
      </c>
      <c r="K6" s="17">
        <v>0.08695999999999998</v>
      </c>
      <c r="L6" s="17">
        <v>0</v>
      </c>
      <c r="M6" s="17">
        <f aca="true" t="shared" si="0" ref="M6:M43">((F6+J6)/2)</f>
        <v>0.030841</v>
      </c>
      <c r="N6" s="17"/>
      <c r="O6" s="17" t="s">
        <v>99</v>
      </c>
      <c r="P6" s="17">
        <v>8.535599999999999</v>
      </c>
      <c r="Q6" s="17">
        <v>68.39</v>
      </c>
      <c r="R6" s="17">
        <v>23.04</v>
      </c>
      <c r="S6" s="17"/>
      <c r="T6" s="17" t="s">
        <v>24</v>
      </c>
      <c r="U6" s="17">
        <v>0.5416666666666666</v>
      </c>
      <c r="V6" s="17">
        <v>0.13</v>
      </c>
      <c r="W6" s="17">
        <v>8.535599999999999</v>
      </c>
      <c r="X6" s="17">
        <v>68.39</v>
      </c>
      <c r="Y6" s="17">
        <v>23.04</v>
      </c>
      <c r="Z6" s="17">
        <v>5.988948189099787</v>
      </c>
      <c r="AA6" s="17">
        <v>1.326797162319525</v>
      </c>
      <c r="AC6" s="17">
        <v>0.13</v>
      </c>
      <c r="AD6" s="17">
        <v>8.535599999999999</v>
      </c>
      <c r="AE6" s="18">
        <f>SUM(X6,Y6)</f>
        <v>91.43</v>
      </c>
      <c r="AI6" s="17"/>
      <c r="AJ6" s="17"/>
      <c r="AK6" s="17"/>
      <c r="AL6" s="17"/>
      <c r="AM6" s="17"/>
      <c r="AN6" s="17"/>
    </row>
    <row r="7" spans="1:40" ht="12.75">
      <c r="A7" s="17"/>
      <c r="B7" s="17"/>
      <c r="C7" s="17"/>
      <c r="D7" s="17">
        <v>9.28321098731451</v>
      </c>
      <c r="E7" s="17">
        <v>8.61698532504998</v>
      </c>
      <c r="F7" s="17">
        <v>7.854085212464667</v>
      </c>
      <c r="G7" s="17">
        <v>6.177098574048553</v>
      </c>
      <c r="H7" s="17">
        <v>4.932361283124637</v>
      </c>
      <c r="I7" s="17">
        <v>4.4916727707196795</v>
      </c>
      <c r="J7" s="17">
        <v>4.1238111657349075</v>
      </c>
      <c r="K7" s="17">
        <v>3.523504249409503</v>
      </c>
      <c r="L7" s="17" t="e">
        <v>#NUM!</v>
      </c>
      <c r="M7" s="17">
        <f t="shared" si="0"/>
        <v>5.988948189099787</v>
      </c>
      <c r="N7" s="17">
        <f>((G7-K7)/2)</f>
        <v>1.326797162319525</v>
      </c>
      <c r="O7" s="17" t="s">
        <v>100</v>
      </c>
      <c r="P7" s="17"/>
      <c r="Q7" s="17"/>
      <c r="R7" s="17"/>
      <c r="S7" s="17"/>
      <c r="T7" s="17" t="s">
        <v>46</v>
      </c>
      <c r="U7" s="17">
        <v>1.7916666666666667</v>
      </c>
      <c r="V7" s="17">
        <v>0.215</v>
      </c>
      <c r="W7" s="17">
        <v>6.25837</v>
      </c>
      <c r="X7" s="17">
        <v>69.16</v>
      </c>
      <c r="Y7" s="17">
        <v>24.57</v>
      </c>
      <c r="Z7" s="17">
        <v>6.736388644348388</v>
      </c>
      <c r="AA7" s="17">
        <v>1.7950135662225728</v>
      </c>
      <c r="AC7" s="17">
        <v>0.215</v>
      </c>
      <c r="AD7" s="17">
        <v>6.25837</v>
      </c>
      <c r="AE7">
        <f aca="true" t="shared" si="1" ref="AE7:AE18">SUM(X7,Y7)</f>
        <v>93.72999999999999</v>
      </c>
      <c r="AI7" s="17"/>
      <c r="AJ7" s="17"/>
      <c r="AK7" s="17"/>
      <c r="AL7" s="17"/>
      <c r="AM7" s="17"/>
      <c r="AN7" s="17"/>
    </row>
    <row r="8" spans="1:40" ht="12.75">
      <c r="A8" s="17" t="s">
        <v>46</v>
      </c>
      <c r="B8" s="17">
        <v>1.7916666666666667</v>
      </c>
      <c r="C8" s="17">
        <v>0.215</v>
      </c>
      <c r="D8" s="17">
        <v>0.000962</v>
      </c>
      <c r="E8" s="17">
        <v>0.001534</v>
      </c>
      <c r="F8" s="17">
        <v>0.002387</v>
      </c>
      <c r="G8" s="17">
        <v>0.003981</v>
      </c>
      <c r="H8" s="17">
        <v>0.01177</v>
      </c>
      <c r="I8" s="17">
        <v>0.02695</v>
      </c>
      <c r="J8" s="17">
        <v>0.03685</v>
      </c>
      <c r="K8" s="17">
        <v>0.04794</v>
      </c>
      <c r="L8" s="17">
        <v>0.07285</v>
      </c>
      <c r="M8" s="17">
        <f t="shared" si="0"/>
        <v>0.0196185</v>
      </c>
      <c r="N8" s="17"/>
      <c r="O8" s="17"/>
      <c r="P8" s="17">
        <v>6.25837</v>
      </c>
      <c r="Q8" s="17">
        <v>69.16</v>
      </c>
      <c r="R8" s="17">
        <v>24.57</v>
      </c>
      <c r="S8" s="17"/>
      <c r="T8" s="17" t="s">
        <v>50</v>
      </c>
      <c r="U8" s="17">
        <v>3.0416666666666665</v>
      </c>
      <c r="V8" s="17">
        <v>0.365</v>
      </c>
      <c r="W8" s="17">
        <v>5.5334</v>
      </c>
      <c r="X8" s="17">
        <v>68.31</v>
      </c>
      <c r="Y8" s="17">
        <v>26.19</v>
      </c>
      <c r="Z8" s="17">
        <v>6.778458402856701</v>
      </c>
      <c r="AA8" s="17">
        <v>1.848061015743804</v>
      </c>
      <c r="AC8" s="17">
        <v>0.365</v>
      </c>
      <c r="AD8" s="17">
        <v>5.5334</v>
      </c>
      <c r="AE8">
        <f t="shared" si="1"/>
        <v>94.5</v>
      </c>
      <c r="AI8" s="17"/>
      <c r="AJ8" s="17"/>
      <c r="AK8" s="17"/>
      <c r="AL8" s="17"/>
      <c r="AM8" s="17"/>
      <c r="AN8" s="17"/>
    </row>
    <row r="9" spans="1:40" ht="12.75">
      <c r="A9" s="17"/>
      <c r="B9" s="17"/>
      <c r="C9" s="17"/>
      <c r="D9" s="17">
        <v>10.021675485554134</v>
      </c>
      <c r="E9" s="17">
        <v>9.34848580182124</v>
      </c>
      <c r="F9" s="17">
        <v>8.710585718242397</v>
      </c>
      <c r="G9" s="17">
        <v>7.972653413232824</v>
      </c>
      <c r="H9" s="17">
        <v>6.408741869398368</v>
      </c>
      <c r="I9" s="17">
        <v>5.213570916796944</v>
      </c>
      <c r="J9" s="17">
        <v>4.762191570454379</v>
      </c>
      <c r="K9" s="17">
        <v>4.382626280787679</v>
      </c>
      <c r="L9" s="17">
        <v>3.778927217484937</v>
      </c>
      <c r="M9" s="17">
        <f t="shared" si="0"/>
        <v>6.736388644348388</v>
      </c>
      <c r="N9" s="17">
        <f>((G9-K9)/2)</f>
        <v>1.7950135662225728</v>
      </c>
      <c r="O9" s="17"/>
      <c r="P9" s="17"/>
      <c r="Q9" s="17"/>
      <c r="R9" s="17"/>
      <c r="S9" s="17"/>
      <c r="T9" s="17" t="s">
        <v>53</v>
      </c>
      <c r="U9" s="17">
        <v>4.291666666666667</v>
      </c>
      <c r="V9" s="17">
        <v>0.515</v>
      </c>
      <c r="W9" s="17">
        <v>4.6792</v>
      </c>
      <c r="X9" s="17">
        <v>67.1</v>
      </c>
      <c r="Y9" s="17">
        <v>28.29</v>
      </c>
      <c r="Z9" s="17">
        <v>7.063825935218517</v>
      </c>
      <c r="AA9" s="17">
        <v>1.7226622482843568</v>
      </c>
      <c r="AC9" s="17">
        <v>0.515</v>
      </c>
      <c r="AD9" s="17">
        <v>4.6792</v>
      </c>
      <c r="AE9">
        <f t="shared" si="1"/>
        <v>95.38999999999999</v>
      </c>
      <c r="AI9" s="17"/>
      <c r="AJ9" s="17"/>
      <c r="AK9" s="17"/>
      <c r="AL9" s="17"/>
      <c r="AM9" s="17"/>
      <c r="AN9" s="17"/>
    </row>
    <row r="10" spans="1:40" ht="12.75">
      <c r="A10" s="17" t="s">
        <v>50</v>
      </c>
      <c r="B10" s="17">
        <v>3.0416666666666665</v>
      </c>
      <c r="C10" s="17">
        <v>0.365</v>
      </c>
      <c r="D10" s="17">
        <v>0.000911</v>
      </c>
      <c r="E10" s="17">
        <v>0.001425</v>
      </c>
      <c r="F10" s="17">
        <v>0.002201</v>
      </c>
      <c r="G10" s="17">
        <v>0.003681</v>
      </c>
      <c r="H10" s="17">
        <v>0.01159</v>
      </c>
      <c r="I10" s="17">
        <v>0.02787</v>
      </c>
      <c r="J10" s="17">
        <v>0.0377</v>
      </c>
      <c r="K10" s="17">
        <v>0.04771</v>
      </c>
      <c r="L10" s="17">
        <v>0.06579000000000002</v>
      </c>
      <c r="M10" s="17">
        <f t="shared" si="0"/>
        <v>0.0199505</v>
      </c>
      <c r="N10" s="17"/>
      <c r="O10" s="17"/>
      <c r="P10" s="17">
        <v>5.5334</v>
      </c>
      <c r="Q10" s="17">
        <v>68.31</v>
      </c>
      <c r="R10" s="17">
        <v>26.19</v>
      </c>
      <c r="S10" s="17"/>
      <c r="T10" s="17" t="s">
        <v>56</v>
      </c>
      <c r="U10" s="17">
        <v>5.541666666666667</v>
      </c>
      <c r="V10" s="17">
        <v>0.665</v>
      </c>
      <c r="W10" s="17">
        <v>2.507734</v>
      </c>
      <c r="X10" s="17">
        <v>63.03</v>
      </c>
      <c r="Y10" s="17">
        <v>34.53</v>
      </c>
      <c r="Z10" s="17">
        <v>7.432976588709089</v>
      </c>
      <c r="AA10" s="17">
        <v>1.592212285568714</v>
      </c>
      <c r="AC10" s="17">
        <v>0.665</v>
      </c>
      <c r="AD10" s="17">
        <v>2.507734</v>
      </c>
      <c r="AE10">
        <f t="shared" si="1"/>
        <v>97.56</v>
      </c>
      <c r="AI10" s="17"/>
      <c r="AJ10" s="17"/>
      <c r="AK10" s="17"/>
      <c r="AL10" s="17"/>
      <c r="AM10" s="17"/>
      <c r="AN10" s="17"/>
    </row>
    <row r="11" spans="1:40" ht="12.75">
      <c r="A11" s="17"/>
      <c r="B11" s="17"/>
      <c r="C11" s="17"/>
      <c r="D11" s="17">
        <v>10.100261325522123</v>
      </c>
      <c r="E11" s="17">
        <v>9.454822365384707</v>
      </c>
      <c r="F11" s="17">
        <v>8.827625139432618</v>
      </c>
      <c r="G11" s="17">
        <v>8.085686534940114</v>
      </c>
      <c r="H11" s="17">
        <v>6.43097562343034</v>
      </c>
      <c r="I11" s="17">
        <v>5.165143187333003</v>
      </c>
      <c r="J11" s="17">
        <v>4.729291666280785</v>
      </c>
      <c r="K11" s="17">
        <v>4.389564503452506</v>
      </c>
      <c r="L11" s="17">
        <v>3.925987877042062</v>
      </c>
      <c r="M11" s="17">
        <f t="shared" si="0"/>
        <v>6.778458402856701</v>
      </c>
      <c r="N11" s="17">
        <f>((G11-K11)/2)</f>
        <v>1.848061015743804</v>
      </c>
      <c r="O11" s="17"/>
      <c r="P11" s="17"/>
      <c r="Q11" s="17"/>
      <c r="R11" s="17"/>
      <c r="S11" s="17"/>
      <c r="T11" s="17" t="s">
        <v>59</v>
      </c>
      <c r="U11" s="17">
        <v>6.791666666666667</v>
      </c>
      <c r="V11" s="17">
        <v>0.815</v>
      </c>
      <c r="W11" s="17">
        <v>7.18717</v>
      </c>
      <c r="X11" s="17">
        <v>65.56</v>
      </c>
      <c r="Y11" s="17">
        <v>27.33</v>
      </c>
      <c r="Z11" s="17">
        <v>6.860406246260347</v>
      </c>
      <c r="AA11" s="17">
        <v>1.8852839434575954</v>
      </c>
      <c r="AC11" s="17">
        <v>0.815</v>
      </c>
      <c r="AD11" s="17">
        <v>7.18717</v>
      </c>
      <c r="AE11">
        <f t="shared" si="1"/>
        <v>92.89</v>
      </c>
      <c r="AI11" s="17"/>
      <c r="AJ11" s="17"/>
      <c r="AK11" s="17"/>
      <c r="AL11" s="17"/>
      <c r="AM11" s="17"/>
      <c r="AN11" s="17"/>
    </row>
    <row r="12" spans="1:40" ht="12.75">
      <c r="A12" s="17" t="s">
        <v>53</v>
      </c>
      <c r="B12" s="17">
        <v>4.291666666666667</v>
      </c>
      <c r="C12" s="17">
        <v>0.515</v>
      </c>
      <c r="D12" s="17">
        <v>0.0009</v>
      </c>
      <c r="E12" s="17">
        <v>0.001388</v>
      </c>
      <c r="F12" s="17">
        <v>0.002105</v>
      </c>
      <c r="G12" s="17">
        <v>0.003382</v>
      </c>
      <c r="H12" s="17">
        <v>0.008512</v>
      </c>
      <c r="I12" s="17">
        <v>0.018829999999999996</v>
      </c>
      <c r="J12" s="17">
        <v>0.02654</v>
      </c>
      <c r="K12" s="17">
        <v>0.036840000000000005</v>
      </c>
      <c r="L12" s="17">
        <v>0.05895</v>
      </c>
      <c r="M12" s="17">
        <f t="shared" si="0"/>
        <v>0.0143225</v>
      </c>
      <c r="N12" s="17"/>
      <c r="O12" s="17"/>
      <c r="P12" s="17">
        <v>4.6792</v>
      </c>
      <c r="Q12" s="17">
        <v>67.1</v>
      </c>
      <c r="R12" s="17">
        <v>28.29</v>
      </c>
      <c r="S12" s="17"/>
      <c r="T12" s="17" t="s">
        <v>62</v>
      </c>
      <c r="U12" s="17">
        <v>8.041666666666666</v>
      </c>
      <c r="V12" s="17">
        <v>0.965</v>
      </c>
      <c r="W12" s="17">
        <v>7.064299999999999</v>
      </c>
      <c r="X12" s="17">
        <v>56.6</v>
      </c>
      <c r="Y12" s="17">
        <v>36.26</v>
      </c>
      <c r="Z12" s="17">
        <v>7.205428905319803</v>
      </c>
      <c r="AA12" s="17">
        <v>2.0674515919656336</v>
      </c>
      <c r="AC12" s="17">
        <v>0.965</v>
      </c>
      <c r="AD12" s="17">
        <v>7.064299999999999</v>
      </c>
      <c r="AE12">
        <f t="shared" si="1"/>
        <v>92.86</v>
      </c>
      <c r="AI12" s="17"/>
      <c r="AJ12" s="17"/>
      <c r="AK12" s="17"/>
      <c r="AL12" s="17"/>
      <c r="AM12" s="17"/>
      <c r="AN12" s="17"/>
    </row>
    <row r="13" spans="1:36" ht="12.75">
      <c r="A13" s="17"/>
      <c r="B13" s="17"/>
      <c r="C13" s="17"/>
      <c r="D13" s="17">
        <v>10.117787378107138</v>
      </c>
      <c r="E13" s="17">
        <v>9.492776716745913</v>
      </c>
      <c r="F13" s="17">
        <v>8.891964051370415</v>
      </c>
      <c r="G13" s="17">
        <v>8.20790762491419</v>
      </c>
      <c r="H13" s="17">
        <v>6.876286133822985</v>
      </c>
      <c r="I13" s="17">
        <v>5.730823189822583</v>
      </c>
      <c r="J13" s="17">
        <v>5.2356878190666185</v>
      </c>
      <c r="K13" s="17">
        <v>4.762583128345477</v>
      </c>
      <c r="L13" s="17">
        <v>4.084364376569686</v>
      </c>
      <c r="M13" s="17">
        <f t="shared" si="0"/>
        <v>7.063825935218517</v>
      </c>
      <c r="N13" s="17">
        <f>((G13-K13)/2)</f>
        <v>1.7226622482843568</v>
      </c>
      <c r="O13" s="17"/>
      <c r="P13" s="17"/>
      <c r="Q13" s="17"/>
      <c r="R13" s="17"/>
      <c r="S13" s="17"/>
      <c r="T13" s="17" t="s">
        <v>65</v>
      </c>
      <c r="U13" s="17">
        <v>9.291666666666666</v>
      </c>
      <c r="V13" s="17">
        <v>1.12</v>
      </c>
      <c r="W13" s="17">
        <v>35.486999999999995</v>
      </c>
      <c r="X13" s="17">
        <v>44.13</v>
      </c>
      <c r="Y13" s="17">
        <v>20.39</v>
      </c>
      <c r="Z13" s="17">
        <v>5.187713197791071</v>
      </c>
      <c r="AA13" s="17">
        <v>3.1697909797256183</v>
      </c>
      <c r="AC13" s="17">
        <v>1.12</v>
      </c>
      <c r="AD13" s="17">
        <v>35.486999999999995</v>
      </c>
      <c r="AE13">
        <f t="shared" si="1"/>
        <v>64.52000000000001</v>
      </c>
      <c r="AJ13" s="18"/>
    </row>
    <row r="14" spans="1:31" ht="12.75">
      <c r="A14" s="17" t="s">
        <v>56</v>
      </c>
      <c r="B14" s="17">
        <v>5.541666666666667</v>
      </c>
      <c r="C14" s="17">
        <v>0.665</v>
      </c>
      <c r="D14" s="17">
        <v>0.000851</v>
      </c>
      <c r="E14" s="17">
        <v>0.0012629999999999998</v>
      </c>
      <c r="F14" s="17">
        <v>0.00183</v>
      </c>
      <c r="G14" s="17">
        <v>0.002783</v>
      </c>
      <c r="H14" s="17">
        <v>0.00615</v>
      </c>
      <c r="I14" s="17">
        <v>0.0129</v>
      </c>
      <c r="J14" s="17">
        <v>0.0183</v>
      </c>
      <c r="K14" s="17">
        <v>0.0253</v>
      </c>
      <c r="L14" s="17">
        <v>0.03982</v>
      </c>
      <c r="M14" s="17">
        <f t="shared" si="0"/>
        <v>0.010065000000000001</v>
      </c>
      <c r="N14" s="17"/>
      <c r="O14" s="17"/>
      <c r="P14" s="17">
        <v>2.507734</v>
      </c>
      <c r="Q14" s="17">
        <v>63.03</v>
      </c>
      <c r="R14" s="17">
        <v>34.53</v>
      </c>
      <c r="S14" s="17"/>
      <c r="T14" s="17" t="s">
        <v>68</v>
      </c>
      <c r="U14" s="17">
        <v>10.541666666666666</v>
      </c>
      <c r="V14" s="17">
        <v>1.27</v>
      </c>
      <c r="W14" s="17">
        <v>29.856300000000005</v>
      </c>
      <c r="X14" s="17">
        <v>53.81</v>
      </c>
      <c r="Y14" s="17">
        <v>16.38</v>
      </c>
      <c r="Z14" s="17">
        <v>5.49088770500133</v>
      </c>
      <c r="AA14" s="17">
        <v>2.4032740228077465</v>
      </c>
      <c r="AC14" s="17">
        <v>1.27</v>
      </c>
      <c r="AD14" s="17">
        <v>29.856300000000005</v>
      </c>
      <c r="AE14">
        <f t="shared" si="1"/>
        <v>70.19</v>
      </c>
    </row>
    <row r="15" spans="1:31" ht="12.75">
      <c r="A15" s="17"/>
      <c r="B15" s="17"/>
      <c r="C15" s="17"/>
      <c r="D15" s="17">
        <v>10.198553247638213</v>
      </c>
      <c r="E15" s="17">
        <v>9.628929645536623</v>
      </c>
      <c r="F15" s="17">
        <v>9.09394063615277</v>
      </c>
      <c r="G15" s="17">
        <v>8.489143375992567</v>
      </c>
      <c r="H15" s="17">
        <v>7.345197874210209</v>
      </c>
      <c r="I15" s="17">
        <v>6.276485124126196</v>
      </c>
      <c r="J15" s="17">
        <v>5.772012541265407</v>
      </c>
      <c r="K15" s="17">
        <v>5.304718804855139</v>
      </c>
      <c r="L15" s="17">
        <v>4.650362968716309</v>
      </c>
      <c r="M15" s="17">
        <f t="shared" si="0"/>
        <v>7.432976588709089</v>
      </c>
      <c r="N15" s="17">
        <f>((G15-K15)/2)</f>
        <v>1.592212285568714</v>
      </c>
      <c r="O15" s="17"/>
      <c r="P15" s="17"/>
      <c r="Q15" s="17"/>
      <c r="R15" s="17"/>
      <c r="S15" s="17"/>
      <c r="T15" s="17" t="s">
        <v>71</v>
      </c>
      <c r="U15" s="17">
        <v>12.208333333333334</v>
      </c>
      <c r="V15" s="17">
        <v>1.47</v>
      </c>
      <c r="W15" s="17">
        <v>32.0816</v>
      </c>
      <c r="X15" s="17">
        <v>53.99</v>
      </c>
      <c r="Y15" s="17">
        <v>13.91</v>
      </c>
      <c r="Z15" s="17">
        <v>5.236115610386134</v>
      </c>
      <c r="AA15" s="17">
        <v>2.3975719190533646</v>
      </c>
      <c r="AC15" s="17">
        <v>1.47</v>
      </c>
      <c r="AD15" s="17">
        <v>32.0816</v>
      </c>
      <c r="AE15">
        <f t="shared" si="1"/>
        <v>67.9</v>
      </c>
    </row>
    <row r="16" spans="1:31" ht="12.75">
      <c r="A16" s="17" t="s">
        <v>59</v>
      </c>
      <c r="B16" s="17">
        <v>6.791666666666667</v>
      </c>
      <c r="C16" s="17">
        <v>0.815</v>
      </c>
      <c r="D16" s="17">
        <v>0.000904</v>
      </c>
      <c r="E16" s="17">
        <v>0.001404</v>
      </c>
      <c r="F16" s="17">
        <v>0.002145</v>
      </c>
      <c r="G16" s="17">
        <v>0.003501</v>
      </c>
      <c r="H16" s="17">
        <v>0.009895</v>
      </c>
      <c r="I16" s="17">
        <v>0.02419</v>
      </c>
      <c r="J16" s="17">
        <v>0.03453</v>
      </c>
      <c r="K16" s="17">
        <v>0.04778</v>
      </c>
      <c r="L16" s="17">
        <v>0.09173</v>
      </c>
      <c r="M16" s="17">
        <f t="shared" si="0"/>
        <v>0.0183375</v>
      </c>
      <c r="N16" s="17"/>
      <c r="O16" s="17"/>
      <c r="P16" s="17">
        <v>7.18717</v>
      </c>
      <c r="Q16" s="17">
        <v>65.56</v>
      </c>
      <c r="R16" s="17">
        <v>27.33</v>
      </c>
      <c r="S16" s="17"/>
      <c r="T16" s="17" t="s">
        <v>74</v>
      </c>
      <c r="U16" s="17">
        <v>13.458333333333334</v>
      </c>
      <c r="V16" s="17">
        <v>1.62</v>
      </c>
      <c r="W16" s="17">
        <v>20.695999999999998</v>
      </c>
      <c r="X16" s="17">
        <v>52.46</v>
      </c>
      <c r="Y16" s="17">
        <v>26.86</v>
      </c>
      <c r="Z16" s="17">
        <v>6.197003457111006</v>
      </c>
      <c r="AA16" s="17">
        <v>2.7132975183143757</v>
      </c>
      <c r="AC16" s="17">
        <v>1.62</v>
      </c>
      <c r="AD16" s="17">
        <v>20.695999999999998</v>
      </c>
      <c r="AE16">
        <f t="shared" si="1"/>
        <v>79.32</v>
      </c>
    </row>
    <row r="17" spans="1:31" ht="12.75">
      <c r="A17" s="17"/>
      <c r="B17" s="17"/>
      <c r="C17" s="17"/>
      <c r="D17" s="17">
        <v>10.111389606908986</v>
      </c>
      <c r="E17" s="17">
        <v>9.476241349019613</v>
      </c>
      <c r="F17" s="17">
        <v>8.864806636937267</v>
      </c>
      <c r="G17" s="17">
        <v>8.15801722289567</v>
      </c>
      <c r="H17" s="17">
        <v>6.6590845773893</v>
      </c>
      <c r="I17" s="17">
        <v>5.369445420456887</v>
      </c>
      <c r="J17" s="17">
        <v>4.856005855583425</v>
      </c>
      <c r="K17" s="17">
        <v>4.38744933598048</v>
      </c>
      <c r="L17" s="17">
        <v>3.4464625500326527</v>
      </c>
      <c r="M17" s="17">
        <f t="shared" si="0"/>
        <v>6.860406246260347</v>
      </c>
      <c r="N17" s="17">
        <f>((G17-K17)/2)</f>
        <v>1.8852839434575954</v>
      </c>
      <c r="O17" s="17"/>
      <c r="P17" s="17"/>
      <c r="Q17" s="17"/>
      <c r="R17" s="17"/>
      <c r="S17" s="17"/>
      <c r="T17" s="17" t="s">
        <v>77</v>
      </c>
      <c r="U17" s="17">
        <v>14.708333333333334</v>
      </c>
      <c r="V17" s="17">
        <v>1.77</v>
      </c>
      <c r="W17" s="17">
        <v>31.61781</v>
      </c>
      <c r="X17" s="17">
        <v>52.5</v>
      </c>
      <c r="Y17" s="17">
        <v>15.98</v>
      </c>
      <c r="Z17" s="17">
        <v>5.418296801577251</v>
      </c>
      <c r="AA17" s="17">
        <v>2.419507154751879</v>
      </c>
      <c r="AC17" s="17">
        <v>1.77</v>
      </c>
      <c r="AD17" s="17">
        <v>31.61781</v>
      </c>
      <c r="AE17">
        <f t="shared" si="1"/>
        <v>68.48</v>
      </c>
    </row>
    <row r="18" spans="1:31" ht="12.75">
      <c r="A18" s="17" t="s">
        <v>62</v>
      </c>
      <c r="B18" s="17">
        <v>8.041666666666666</v>
      </c>
      <c r="C18" s="17">
        <v>0.965</v>
      </c>
      <c r="D18" s="17">
        <v>0.0008020000000000001</v>
      </c>
      <c r="E18" s="17">
        <v>0.001161</v>
      </c>
      <c r="F18" s="17">
        <v>0.001667</v>
      </c>
      <c r="G18" s="17">
        <v>0.002562</v>
      </c>
      <c r="H18" s="17">
        <v>0.006102</v>
      </c>
      <c r="I18" s="17">
        <v>0.01653</v>
      </c>
      <c r="J18" s="17">
        <v>0.02754</v>
      </c>
      <c r="K18" s="17">
        <v>0.04501</v>
      </c>
      <c r="L18" s="17">
        <v>0.0879</v>
      </c>
      <c r="M18" s="17">
        <f t="shared" si="0"/>
        <v>0.014603499999999998</v>
      </c>
      <c r="N18" s="17"/>
      <c r="O18" s="17"/>
      <c r="P18" s="17">
        <v>7.064299999999999</v>
      </c>
      <c r="Q18" s="17">
        <v>56.6</v>
      </c>
      <c r="R18" s="17">
        <v>36.26</v>
      </c>
      <c r="S18" s="17"/>
      <c r="T18" s="17" t="s">
        <v>80</v>
      </c>
      <c r="U18" s="17">
        <v>16.375</v>
      </c>
      <c r="V18" s="17">
        <v>1.97</v>
      </c>
      <c r="W18" s="17">
        <v>7.436309999999999</v>
      </c>
      <c r="X18" s="17">
        <v>58.36</v>
      </c>
      <c r="Y18" s="17">
        <v>34.23</v>
      </c>
      <c r="Z18" s="17">
        <v>7.030798626780131</v>
      </c>
      <c r="AA18" s="17">
        <v>2.16655158522202</v>
      </c>
      <c r="AC18" s="17">
        <v>1.97</v>
      </c>
      <c r="AD18" s="17">
        <v>7.436309999999999</v>
      </c>
      <c r="AE18">
        <f t="shared" si="1"/>
        <v>92.59</v>
      </c>
    </row>
    <row r="19" spans="1:31" ht="12.75">
      <c r="A19" s="17"/>
      <c r="B19" s="17"/>
      <c r="C19" s="17"/>
      <c r="D19" s="17">
        <v>10.284110142869254</v>
      </c>
      <c r="E19" s="17">
        <v>9.750416312458608</v>
      </c>
      <c r="F19" s="17">
        <v>9.228530180337758</v>
      </c>
      <c r="G19" s="17">
        <v>8.608513808982527</v>
      </c>
      <c r="H19" s="17">
        <v>7.356502104745518</v>
      </c>
      <c r="I19" s="17">
        <v>5.918769465144499</v>
      </c>
      <c r="J19" s="17">
        <v>5.182327630301848</v>
      </c>
      <c r="K19" s="17">
        <v>4.47361062505126</v>
      </c>
      <c r="L19" s="17">
        <v>3.507993024406045</v>
      </c>
      <c r="M19" s="17">
        <f t="shared" si="0"/>
        <v>7.205428905319803</v>
      </c>
      <c r="N19" s="17">
        <f>((G19-K19)/2)</f>
        <v>2.0674515919656336</v>
      </c>
      <c r="O19" s="17"/>
      <c r="P19" s="17"/>
      <c r="Q19" s="17"/>
      <c r="R19" s="17"/>
      <c r="S19" s="17"/>
      <c r="T19" s="17" t="s">
        <v>102</v>
      </c>
      <c r="U19" s="17"/>
      <c r="V19" s="17">
        <v>2.03</v>
      </c>
      <c r="W19" s="17">
        <v>10.719899999999999</v>
      </c>
      <c r="X19" s="17">
        <v>56.72</v>
      </c>
      <c r="Y19" s="17">
        <v>32.54</v>
      </c>
      <c r="Z19" s="17">
        <v>6.8661295024247675</v>
      </c>
      <c r="AA19" s="17">
        <v>2.3078085018041126</v>
      </c>
      <c r="AC19" s="17">
        <v>2.03</v>
      </c>
      <c r="AE19" s="18">
        <f aca="true" t="shared" si="2" ref="AE19:AE24">X19+Y19</f>
        <v>89.25999999999999</v>
      </c>
    </row>
    <row r="20" spans="1:31" ht="12.75">
      <c r="A20" s="17" t="s">
        <v>65</v>
      </c>
      <c r="B20" s="17">
        <v>9.291666666666666</v>
      </c>
      <c r="C20" s="17">
        <v>1.12</v>
      </c>
      <c r="D20" s="17">
        <v>0.001034</v>
      </c>
      <c r="E20" s="17">
        <v>0.001777</v>
      </c>
      <c r="F20" s="17">
        <v>0.002919</v>
      </c>
      <c r="G20" s="17">
        <v>0.005117</v>
      </c>
      <c r="H20" s="17">
        <v>0.02487</v>
      </c>
      <c r="I20" s="17">
        <v>0.1327</v>
      </c>
      <c r="J20" s="17">
        <v>0.2579</v>
      </c>
      <c r="K20" s="17">
        <v>0.4144</v>
      </c>
      <c r="L20" s="17">
        <v>0.6039</v>
      </c>
      <c r="M20" s="17">
        <f t="shared" si="0"/>
        <v>0.1304095</v>
      </c>
      <c r="N20" s="17"/>
      <c r="O20" s="17"/>
      <c r="P20" s="17">
        <v>35.486999999999995</v>
      </c>
      <c r="Q20" s="17">
        <v>44.13</v>
      </c>
      <c r="R20" s="17">
        <v>20.39</v>
      </c>
      <c r="S20" s="17"/>
      <c r="T20" s="17" t="s">
        <v>103</v>
      </c>
      <c r="U20" s="17"/>
      <c r="V20" s="17">
        <v>2.23</v>
      </c>
      <c r="W20" s="17">
        <v>12.03928</v>
      </c>
      <c r="X20" s="17">
        <v>62.96</v>
      </c>
      <c r="Y20" s="17">
        <v>25.03</v>
      </c>
      <c r="Z20" s="17">
        <v>6.576056578981342</v>
      </c>
      <c r="AA20" s="17">
        <v>2.0786588722182815</v>
      </c>
      <c r="AC20" s="17">
        <v>2.23</v>
      </c>
      <c r="AE20">
        <f t="shared" si="2"/>
        <v>87.99000000000001</v>
      </c>
    </row>
    <row r="21" spans="1:31" ht="12.75">
      <c r="A21" s="17"/>
      <c r="B21" s="17"/>
      <c r="C21" s="17"/>
      <c r="D21" s="17">
        <v>9.91754809900924</v>
      </c>
      <c r="E21" s="17">
        <v>9.136340603295496</v>
      </c>
      <c r="F21" s="17">
        <v>8.420310073821907</v>
      </c>
      <c r="G21" s="17">
        <v>7.610486051314132</v>
      </c>
      <c r="H21" s="17">
        <v>5.329449682219906</v>
      </c>
      <c r="I21" s="17">
        <v>2.913759724179256</v>
      </c>
      <c r="J21" s="17">
        <v>1.9551163217602352</v>
      </c>
      <c r="K21" s="17">
        <v>1.2709040918628955</v>
      </c>
      <c r="L21" s="17">
        <v>0.7276184219069536</v>
      </c>
      <c r="M21" s="17">
        <f t="shared" si="0"/>
        <v>5.187713197791071</v>
      </c>
      <c r="N21" s="17">
        <f>((G21-K21)/2)</f>
        <v>3.1697909797256183</v>
      </c>
      <c r="O21" s="17"/>
      <c r="P21" s="17"/>
      <c r="Q21" s="17"/>
      <c r="R21" s="17"/>
      <c r="S21" s="17"/>
      <c r="T21" s="17" t="s">
        <v>104</v>
      </c>
      <c r="U21" s="17"/>
      <c r="V21" s="17">
        <v>2.73</v>
      </c>
      <c r="W21" s="17">
        <v>8.134400000000001</v>
      </c>
      <c r="X21" s="17">
        <v>60.33</v>
      </c>
      <c r="Y21" s="17">
        <v>31.46</v>
      </c>
      <c r="Z21" s="17">
        <v>6.952059168688979</v>
      </c>
      <c r="AA21" s="17">
        <v>2.1500066592294615</v>
      </c>
      <c r="AC21" s="17">
        <v>2.73</v>
      </c>
      <c r="AE21">
        <f t="shared" si="2"/>
        <v>91.78999999999999</v>
      </c>
    </row>
    <row r="22" spans="1:31" ht="12.75">
      <c r="A22" s="17" t="s">
        <v>68</v>
      </c>
      <c r="B22" s="17">
        <v>10.541666666666666</v>
      </c>
      <c r="C22" s="17">
        <v>1.27</v>
      </c>
      <c r="D22" s="17">
        <v>0.001192</v>
      </c>
      <c r="E22" s="17">
        <v>0.0022400000000000002</v>
      </c>
      <c r="F22" s="17">
        <v>0.003795</v>
      </c>
      <c r="G22" s="17">
        <v>0.006643</v>
      </c>
      <c r="H22" s="17">
        <v>0.02341</v>
      </c>
      <c r="I22" s="17">
        <v>0.0809</v>
      </c>
      <c r="J22" s="17">
        <v>0.1303</v>
      </c>
      <c r="K22" s="17">
        <v>0.1859</v>
      </c>
      <c r="L22" s="17">
        <v>0.2898</v>
      </c>
      <c r="M22" s="17">
        <f t="shared" si="0"/>
        <v>0.0670475</v>
      </c>
      <c r="N22" s="17"/>
      <c r="O22" s="17"/>
      <c r="P22" s="17">
        <v>29.856300000000005</v>
      </c>
      <c r="Q22" s="17">
        <v>53.81</v>
      </c>
      <c r="R22" s="17">
        <v>16.38</v>
      </c>
      <c r="S22" s="17"/>
      <c r="T22" s="17" t="s">
        <v>105</v>
      </c>
      <c r="U22" s="17"/>
      <c r="V22" s="17">
        <v>3.03</v>
      </c>
      <c r="W22" s="17">
        <v>36.283</v>
      </c>
      <c r="X22" s="17">
        <v>45.99</v>
      </c>
      <c r="Y22" s="17">
        <v>17.77</v>
      </c>
      <c r="Z22" s="17">
        <v>5.681289988730399</v>
      </c>
      <c r="AA22" s="17">
        <v>2.183949642574067</v>
      </c>
      <c r="AC22" s="17">
        <v>3.03</v>
      </c>
      <c r="AE22">
        <f t="shared" si="2"/>
        <v>63.760000000000005</v>
      </c>
    </row>
    <row r="23" spans="1:31" ht="12.75">
      <c r="A23" s="17"/>
      <c r="B23" s="17"/>
      <c r="C23" s="17"/>
      <c r="D23" s="17">
        <v>9.712400048862014</v>
      </c>
      <c r="E23" s="17">
        <v>8.802285552379207</v>
      </c>
      <c r="F23" s="17">
        <v>8.041684399021346</v>
      </c>
      <c r="G23" s="17">
        <v>7.233949370245461</v>
      </c>
      <c r="H23" s="17">
        <v>5.416731255324799</v>
      </c>
      <c r="I23" s="17">
        <v>3.627716487119472</v>
      </c>
      <c r="J23" s="17">
        <v>2.9400910109813148</v>
      </c>
      <c r="K23" s="17">
        <v>2.4274013246299675</v>
      </c>
      <c r="L23" s="17">
        <v>1.7868704999925202</v>
      </c>
      <c r="M23" s="17">
        <f t="shared" si="0"/>
        <v>5.49088770500133</v>
      </c>
      <c r="N23" s="17">
        <f>((G23-K23)/2)</f>
        <v>2.4032740228077465</v>
      </c>
      <c r="O23" s="17"/>
      <c r="P23" s="17"/>
      <c r="Q23" s="17"/>
      <c r="R23" s="17"/>
      <c r="S23" s="17"/>
      <c r="T23" s="17" t="s">
        <v>106</v>
      </c>
      <c r="U23" s="17"/>
      <c r="V23" s="17">
        <v>3.67</v>
      </c>
      <c r="W23" s="17">
        <v>12.1072</v>
      </c>
      <c r="X23" s="17">
        <v>54.14</v>
      </c>
      <c r="Y23" s="17">
        <v>33.79</v>
      </c>
      <c r="Z23" s="17">
        <v>6.825631809512411</v>
      </c>
      <c r="AA23" s="17">
        <v>2.4001209620077475</v>
      </c>
      <c r="AC23" s="17">
        <v>3.67</v>
      </c>
      <c r="AE23">
        <f t="shared" si="2"/>
        <v>87.93</v>
      </c>
    </row>
    <row r="24" spans="1:31" ht="12.75">
      <c r="A24" s="17" t="s">
        <v>71</v>
      </c>
      <c r="B24" s="17">
        <v>12.208333333333334</v>
      </c>
      <c r="C24" s="17">
        <v>1.47</v>
      </c>
      <c r="D24" s="17">
        <v>0.001339</v>
      </c>
      <c r="E24" s="17">
        <v>0.002673</v>
      </c>
      <c r="F24" s="17">
        <v>0.004595</v>
      </c>
      <c r="G24" s="17">
        <v>0.008068</v>
      </c>
      <c r="H24" s="17">
        <v>0.02707</v>
      </c>
      <c r="I24" s="17">
        <v>0.09173</v>
      </c>
      <c r="J24" s="17">
        <v>0.1532</v>
      </c>
      <c r="K24" s="17">
        <v>0.224</v>
      </c>
      <c r="L24" s="17">
        <v>0.3469</v>
      </c>
      <c r="M24" s="17">
        <f t="shared" si="0"/>
        <v>0.0788975</v>
      </c>
      <c r="N24" s="17"/>
      <c r="O24" s="17"/>
      <c r="P24" s="17">
        <v>32.0816</v>
      </c>
      <c r="Q24" s="17">
        <v>53.99</v>
      </c>
      <c r="R24" s="17">
        <v>13.91</v>
      </c>
      <c r="S24" s="17"/>
      <c r="T24" s="17" t="s">
        <v>107</v>
      </c>
      <c r="U24" s="17"/>
      <c r="V24" s="17">
        <v>4.77</v>
      </c>
      <c r="W24" s="17">
        <v>47.777</v>
      </c>
      <c r="X24" s="17">
        <v>36.57</v>
      </c>
      <c r="Y24" s="17">
        <v>15.64</v>
      </c>
      <c r="Z24" s="17">
        <v>4.645153256034132</v>
      </c>
      <c r="AA24" s="17">
        <v>3.0962003341099407</v>
      </c>
      <c r="AC24" s="17">
        <v>4.77</v>
      </c>
      <c r="AE24">
        <f t="shared" si="2"/>
        <v>52.21</v>
      </c>
    </row>
    <row r="25" spans="1:27" ht="12.75">
      <c r="A25" s="17"/>
      <c r="B25" s="17"/>
      <c r="C25" s="17"/>
      <c r="D25" s="17">
        <v>9.544628323999863</v>
      </c>
      <c r="E25" s="17">
        <v>8.547324447081095</v>
      </c>
      <c r="F25" s="17">
        <v>7.765719423147777</v>
      </c>
      <c r="G25" s="17">
        <v>6.9535732007112125</v>
      </c>
      <c r="H25" s="17">
        <v>5.207161302221849</v>
      </c>
      <c r="I25" s="17">
        <v>3.4464625500326527</v>
      </c>
      <c r="J25" s="17">
        <v>2.706511797624492</v>
      </c>
      <c r="K25" s="17">
        <v>2.1584293626044833</v>
      </c>
      <c r="L25" s="17">
        <v>1.5274082542630674</v>
      </c>
      <c r="M25" s="17">
        <f t="shared" si="0"/>
        <v>5.236115610386134</v>
      </c>
      <c r="N25" s="17">
        <f>((G25-K25)/2)</f>
        <v>2.3975719190533646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2.75">
      <c r="A26" s="17" t="s">
        <v>74</v>
      </c>
      <c r="B26" s="17">
        <v>13.458333333333334</v>
      </c>
      <c r="C26" s="17">
        <v>1.62</v>
      </c>
      <c r="D26" s="17">
        <v>0.000857</v>
      </c>
      <c r="E26" s="17">
        <v>0.001332</v>
      </c>
      <c r="F26" s="17">
        <v>0.002097</v>
      </c>
      <c r="G26" s="17">
        <v>0.003555</v>
      </c>
      <c r="H26" s="17">
        <v>0.01147</v>
      </c>
      <c r="I26" s="17">
        <v>0.04752000000000001</v>
      </c>
      <c r="J26" s="17">
        <v>0.0886</v>
      </c>
      <c r="K26" s="17">
        <v>0.1529</v>
      </c>
      <c r="L26" s="17">
        <v>0.2695</v>
      </c>
      <c r="M26" s="17">
        <f t="shared" si="0"/>
        <v>0.0453485</v>
      </c>
      <c r="N26" s="17"/>
      <c r="O26" s="17"/>
      <c r="P26" s="17">
        <v>20.695999999999998</v>
      </c>
      <c r="Q26" s="17">
        <v>52.46</v>
      </c>
      <c r="R26" s="17">
        <v>26.86</v>
      </c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2.75">
      <c r="A27" s="17"/>
      <c r="B27" s="17"/>
      <c r="C27" s="17"/>
      <c r="D27" s="17">
        <v>10.188417175211676</v>
      </c>
      <c r="E27" s="17">
        <v>9.552190202252913</v>
      </c>
      <c r="F27" s="17">
        <v>8.897457423227582</v>
      </c>
      <c r="G27" s="17">
        <v>8.135934724817396</v>
      </c>
      <c r="H27" s="17">
        <v>6.445990798420986</v>
      </c>
      <c r="I27" s="17">
        <v>4.395321353636046</v>
      </c>
      <c r="J27" s="17">
        <v>3.496549490994431</v>
      </c>
      <c r="K27" s="17">
        <v>2.7093396881886447</v>
      </c>
      <c r="L27" s="17">
        <v>1.8916428219095816</v>
      </c>
      <c r="M27" s="17">
        <f t="shared" si="0"/>
        <v>6.197003457111006</v>
      </c>
      <c r="N27" s="17">
        <f>((G27-K27)/2)</f>
        <v>2.7132975183143757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17" t="s">
        <v>77</v>
      </c>
      <c r="B28" s="17">
        <v>14.708333333333334</v>
      </c>
      <c r="C28" s="17">
        <v>1.77</v>
      </c>
      <c r="D28" s="17">
        <v>0.001214</v>
      </c>
      <c r="E28" s="17">
        <v>0.002302</v>
      </c>
      <c r="F28" s="17">
        <v>0.003906</v>
      </c>
      <c r="G28" s="17">
        <v>0.006883</v>
      </c>
      <c r="H28" s="17">
        <v>0.02496</v>
      </c>
      <c r="I28" s="17">
        <v>0.08851</v>
      </c>
      <c r="J28" s="17">
        <v>0.14</v>
      </c>
      <c r="K28" s="17">
        <v>0.197</v>
      </c>
      <c r="L28" s="17">
        <v>0.3022</v>
      </c>
      <c r="M28" s="17">
        <f t="shared" si="0"/>
        <v>0.071953</v>
      </c>
      <c r="N28" s="17"/>
      <c r="O28" s="17"/>
      <c r="P28" s="17">
        <v>31.61781</v>
      </c>
      <c r="Q28" s="17">
        <v>52.5</v>
      </c>
      <c r="R28" s="17">
        <v>15.98</v>
      </c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17"/>
      <c r="B29" s="17"/>
      <c r="C29" s="17"/>
      <c r="D29" s="17">
        <v>9.686015863068492</v>
      </c>
      <c r="E29" s="17">
        <v>8.762896451191944</v>
      </c>
      <c r="F29" s="17">
        <v>8.000092335437381</v>
      </c>
      <c r="G29" s="17">
        <v>7.18274677470947</v>
      </c>
      <c r="H29" s="17">
        <v>5.3242382555745635</v>
      </c>
      <c r="I29" s="17">
        <v>3.4980157273995602</v>
      </c>
      <c r="J29" s="17">
        <v>2.8365012677171206</v>
      </c>
      <c r="K29" s="17">
        <v>2.343732465205711</v>
      </c>
      <c r="L29" s="17">
        <v>1.7264244343846202</v>
      </c>
      <c r="M29" s="17">
        <f t="shared" si="0"/>
        <v>5.418296801577251</v>
      </c>
      <c r="N29" s="17">
        <f>((G29-K29)/2)</f>
        <v>2.419507154751879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2.75">
      <c r="A30" s="17" t="s">
        <v>80</v>
      </c>
      <c r="B30" s="17">
        <v>16.375</v>
      </c>
      <c r="C30" s="17">
        <v>1.97</v>
      </c>
      <c r="D30" s="17">
        <v>0.000753</v>
      </c>
      <c r="E30" s="17">
        <v>0.001073</v>
      </c>
      <c r="F30" s="17">
        <v>0.001565</v>
      </c>
      <c r="G30" s="17">
        <v>0.002572</v>
      </c>
      <c r="H30" s="17">
        <v>0.00732</v>
      </c>
      <c r="I30" s="17">
        <v>0.02339</v>
      </c>
      <c r="J30" s="17">
        <v>0.03737</v>
      </c>
      <c r="K30" s="17">
        <v>0.051840000000000004</v>
      </c>
      <c r="L30" s="17">
        <v>0.08261</v>
      </c>
      <c r="M30" s="17">
        <f t="shared" si="0"/>
        <v>0.0194675</v>
      </c>
      <c r="N30" s="17"/>
      <c r="O30" s="17"/>
      <c r="P30" s="17">
        <v>7.436309999999999</v>
      </c>
      <c r="Q30" s="17">
        <v>58.36</v>
      </c>
      <c r="R30" s="17">
        <v>34.23</v>
      </c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>
      <c r="A31" s="17"/>
      <c r="B31" s="17"/>
      <c r="C31" s="17"/>
      <c r="D31" s="17">
        <v>10.375062514652246</v>
      </c>
      <c r="E31" s="17">
        <v>9.864134208567654</v>
      </c>
      <c r="F31" s="17">
        <v>9.319621627504194</v>
      </c>
      <c r="G31" s="17">
        <v>8.602893641996227</v>
      </c>
      <c r="H31" s="17">
        <v>7.093940636152769</v>
      </c>
      <c r="I31" s="17">
        <v>5.417964328084384</v>
      </c>
      <c r="J31" s="17">
        <v>4.7419756260560675</v>
      </c>
      <c r="K31" s="17">
        <v>4.269790471552187</v>
      </c>
      <c r="L31" s="17">
        <v>3.597539758285243</v>
      </c>
      <c r="M31" s="17">
        <f t="shared" si="0"/>
        <v>7.030798626780131</v>
      </c>
      <c r="N31" s="17">
        <f>((G31-K31)/2)</f>
        <v>2.16655158522202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>
      <c r="A32" s="17" t="s">
        <v>102</v>
      </c>
      <c r="B32" s="17">
        <v>16.875</v>
      </c>
      <c r="C32" s="17">
        <v>2.03</v>
      </c>
      <c r="D32" s="17">
        <v>0.000761</v>
      </c>
      <c r="E32" s="17">
        <v>0.00109</v>
      </c>
      <c r="F32" s="17">
        <v>0.001603</v>
      </c>
      <c r="G32" s="17">
        <v>0.002693</v>
      </c>
      <c r="H32" s="17">
        <v>0.008391</v>
      </c>
      <c r="I32" s="17">
        <v>0.02837</v>
      </c>
      <c r="J32" s="17">
        <v>0.045840000000000006</v>
      </c>
      <c r="K32" s="17">
        <v>0.06602</v>
      </c>
      <c r="L32" s="17">
        <v>0.1186</v>
      </c>
      <c r="M32" s="17">
        <f t="shared" si="0"/>
        <v>0.023721500000000003</v>
      </c>
      <c r="N32" s="17"/>
      <c r="O32" s="17"/>
      <c r="P32" s="17">
        <v>10.719899999999999</v>
      </c>
      <c r="Q32" s="17">
        <v>56.72</v>
      </c>
      <c r="R32" s="17">
        <v>32.54</v>
      </c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>
      <c r="A33" s="17"/>
      <c r="B33" s="17"/>
      <c r="C33" s="17"/>
      <c r="D33" s="17">
        <v>10.359815925820628</v>
      </c>
      <c r="E33" s="17">
        <v>9.841456149659885</v>
      </c>
      <c r="F33" s="17">
        <v>9.285009859169627</v>
      </c>
      <c r="G33" s="17">
        <v>8.536570054822501</v>
      </c>
      <c r="H33" s="17">
        <v>6.896941530126827</v>
      </c>
      <c r="I33" s="17">
        <v>5.139490039162453</v>
      </c>
      <c r="J33" s="17">
        <v>4.4472491456799075</v>
      </c>
      <c r="K33" s="17">
        <v>3.9209530512142763</v>
      </c>
      <c r="L33" s="17">
        <v>3.075824085003446</v>
      </c>
      <c r="M33" s="17">
        <f t="shared" si="0"/>
        <v>6.8661295024247675</v>
      </c>
      <c r="N33" s="17">
        <f>((G33-K33)/2)</f>
        <v>2.3078085018041126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17" t="s">
        <v>103</v>
      </c>
      <c r="B34" s="17">
        <v>18.541666666666668</v>
      </c>
      <c r="C34" s="17">
        <v>2.23</v>
      </c>
      <c r="D34" s="17">
        <v>0.000829</v>
      </c>
      <c r="E34" s="17">
        <v>0.001272</v>
      </c>
      <c r="F34" s="17">
        <v>0.00207</v>
      </c>
      <c r="G34" s="17">
        <v>0.003895</v>
      </c>
      <c r="H34" s="17">
        <v>0.01595</v>
      </c>
      <c r="I34" s="17">
        <v>0.03969</v>
      </c>
      <c r="J34" s="17">
        <v>0.05307</v>
      </c>
      <c r="K34" s="17">
        <v>0.0695</v>
      </c>
      <c r="L34" s="17">
        <v>0.1074</v>
      </c>
      <c r="M34" s="17">
        <f t="shared" si="0"/>
        <v>0.02757</v>
      </c>
      <c r="N34" s="17"/>
      <c r="O34" s="17"/>
      <c r="P34" s="17">
        <v>12.03928</v>
      </c>
      <c r="Q34" s="17">
        <v>62.96</v>
      </c>
      <c r="R34" s="17">
        <v>25.03</v>
      </c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17"/>
      <c r="B35" s="17"/>
      <c r="C35" s="17"/>
      <c r="D35" s="17">
        <v>10.236340277828424</v>
      </c>
      <c r="E35" s="17">
        <v>9.61868561403982</v>
      </c>
      <c r="F35" s="17">
        <v>8.916153516937488</v>
      </c>
      <c r="G35" s="17">
        <v>8.004160956375143</v>
      </c>
      <c r="H35" s="17">
        <v>5.97029976578458</v>
      </c>
      <c r="I35" s="17">
        <v>4.655080627436979</v>
      </c>
      <c r="J35" s="17">
        <v>4.235959641025198</v>
      </c>
      <c r="K35" s="17">
        <v>3.84684321193858</v>
      </c>
      <c r="L35" s="17">
        <v>3.218934101564037</v>
      </c>
      <c r="M35" s="17">
        <f t="shared" si="0"/>
        <v>6.576056578981342</v>
      </c>
      <c r="N35" s="17">
        <f>((G35-K35)/2)</f>
        <v>2.0786588722182815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17" t="s">
        <v>104</v>
      </c>
      <c r="B36" s="17">
        <v>22.708333333333332</v>
      </c>
      <c r="C36" s="17">
        <v>2.73</v>
      </c>
      <c r="D36" s="17">
        <v>0.000754</v>
      </c>
      <c r="E36" s="17">
        <v>0.001082</v>
      </c>
      <c r="F36" s="17">
        <v>0.001611</v>
      </c>
      <c r="G36" s="17">
        <v>0.002786</v>
      </c>
      <c r="H36" s="17">
        <v>0.009228</v>
      </c>
      <c r="I36" s="17">
        <v>0.02803</v>
      </c>
      <c r="J36" s="17">
        <v>0.04049</v>
      </c>
      <c r="K36" s="17">
        <v>0.05488</v>
      </c>
      <c r="L36" s="17">
        <v>0.08889</v>
      </c>
      <c r="M36" s="17">
        <f t="shared" si="0"/>
        <v>0.0210505</v>
      </c>
      <c r="N36" s="17"/>
      <c r="O36" s="17"/>
      <c r="P36" s="17">
        <v>8.134400000000001</v>
      </c>
      <c r="Q36" s="17">
        <v>60.33</v>
      </c>
      <c r="R36" s="17">
        <v>31.46</v>
      </c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7"/>
      <c r="B37" s="17"/>
      <c r="C37" s="17"/>
      <c r="D37" s="17">
        <v>10.37314785605551</v>
      </c>
      <c r="E37" s="17">
        <v>9.852083785497358</v>
      </c>
      <c r="F37" s="17">
        <v>9.277827790617605</v>
      </c>
      <c r="G37" s="17">
        <v>8.487589026722922</v>
      </c>
      <c r="H37" s="17">
        <v>6.759766280641192</v>
      </c>
      <c r="I37" s="17">
        <v>5.156884445404318</v>
      </c>
      <c r="J37" s="17">
        <v>4.626290546760354</v>
      </c>
      <c r="K37" s="17">
        <v>4.187575708263999</v>
      </c>
      <c r="L37" s="17">
        <v>3.4918350627543733</v>
      </c>
      <c r="M37" s="17">
        <f t="shared" si="0"/>
        <v>6.952059168688979</v>
      </c>
      <c r="N37" s="17">
        <f>((G37-K37)/2)</f>
        <v>2.1500066592294615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7" t="s">
        <v>105</v>
      </c>
      <c r="B38" s="17">
        <v>25.208333333333332</v>
      </c>
      <c r="C38" s="17">
        <v>3.03</v>
      </c>
      <c r="D38" s="17">
        <v>0.000999</v>
      </c>
      <c r="E38" s="17">
        <v>0.001781</v>
      </c>
      <c r="F38" s="17">
        <v>0.003311</v>
      </c>
      <c r="G38" s="17">
        <v>0.007536</v>
      </c>
      <c r="H38" s="17">
        <v>0.04183</v>
      </c>
      <c r="I38" s="17">
        <v>0.08523</v>
      </c>
      <c r="J38" s="17">
        <v>0.1147</v>
      </c>
      <c r="K38" s="17">
        <v>0.1556</v>
      </c>
      <c r="L38" s="17">
        <v>0.3157</v>
      </c>
      <c r="M38" s="17">
        <f t="shared" si="0"/>
        <v>0.059005499999999995</v>
      </c>
      <c r="N38" s="17"/>
      <c r="O38" s="17"/>
      <c r="P38" s="17">
        <v>36.283</v>
      </c>
      <c r="Q38" s="17">
        <v>45.99</v>
      </c>
      <c r="R38" s="17">
        <v>17.77</v>
      </c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7"/>
      <c r="B39" s="17"/>
      <c r="C39" s="17"/>
      <c r="D39" s="17">
        <v>9.967227701531757</v>
      </c>
      <c r="E39" s="17">
        <v>9.133096768222556</v>
      </c>
      <c r="F39" s="17">
        <v>8.238517273927174</v>
      </c>
      <c r="G39" s="17">
        <v>7.051985319711391</v>
      </c>
      <c r="H39" s="17">
        <v>4.579318191792777</v>
      </c>
      <c r="I39" s="17">
        <v>3.5524948575261144</v>
      </c>
      <c r="J39" s="17">
        <v>3.1240627035336246</v>
      </c>
      <c r="K39" s="17">
        <v>2.6840860345632573</v>
      </c>
      <c r="L39" s="17">
        <v>1.6633738342364643</v>
      </c>
      <c r="M39" s="17">
        <f t="shared" si="0"/>
        <v>5.681289988730399</v>
      </c>
      <c r="N39" s="17">
        <f>((G39-K39)/2)</f>
        <v>2.183949642574067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7" t="s">
        <v>106</v>
      </c>
      <c r="B40" s="17">
        <v>30.541666666666668</v>
      </c>
      <c r="C40" s="17">
        <v>3.67</v>
      </c>
      <c r="D40" s="17">
        <v>0.00073</v>
      </c>
      <c r="E40" s="17">
        <v>0.001025</v>
      </c>
      <c r="F40" s="17">
        <v>0.0014850000000000002</v>
      </c>
      <c r="G40" s="17">
        <v>0.0024980000000000002</v>
      </c>
      <c r="H40" s="17">
        <v>0.008514</v>
      </c>
      <c r="I40" s="17">
        <v>0.03471</v>
      </c>
      <c r="J40" s="17">
        <v>0.052340000000000005</v>
      </c>
      <c r="K40" s="17">
        <v>0.0696</v>
      </c>
      <c r="L40" s="17">
        <v>0.1005</v>
      </c>
      <c r="M40" s="17">
        <f t="shared" si="0"/>
        <v>0.026912500000000002</v>
      </c>
      <c r="N40" s="17"/>
      <c r="O40" s="17"/>
      <c r="P40" s="17">
        <v>12.1072</v>
      </c>
      <c r="Q40" s="17">
        <v>54.14</v>
      </c>
      <c r="R40" s="17">
        <v>33.79</v>
      </c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17"/>
      <c r="B41" s="17"/>
      <c r="C41" s="17"/>
      <c r="D41" s="17">
        <v>10.419815915556795</v>
      </c>
      <c r="E41" s="17">
        <v>9.930160374931367</v>
      </c>
      <c r="F41" s="17">
        <v>9.395321353636046</v>
      </c>
      <c r="G41" s="17">
        <v>8.645010807716217</v>
      </c>
      <c r="H41" s="17">
        <v>6.875947194542467</v>
      </c>
      <c r="I41" s="17">
        <v>4.848504824608166</v>
      </c>
      <c r="J41" s="17">
        <v>4.255942265388777</v>
      </c>
      <c r="K41" s="17">
        <v>3.8447688837007217</v>
      </c>
      <c r="L41" s="17">
        <v>3.3147325934831584</v>
      </c>
      <c r="M41" s="17">
        <f t="shared" si="0"/>
        <v>6.825631809512411</v>
      </c>
      <c r="N41" s="17">
        <f>((G41-K41)/2)</f>
        <v>2.4001209620077475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17" t="s">
        <v>107</v>
      </c>
      <c r="B42" s="17">
        <v>39.708333333333336</v>
      </c>
      <c r="C42" s="17">
        <v>4.77</v>
      </c>
      <c r="D42" s="17">
        <v>0.0011319999999999998</v>
      </c>
      <c r="E42" s="17">
        <v>0.002206</v>
      </c>
      <c r="F42" s="17">
        <v>0.004024</v>
      </c>
      <c r="G42" s="17">
        <v>0.008117000000000001</v>
      </c>
      <c r="H42" s="17">
        <v>0.05257</v>
      </c>
      <c r="I42" s="17">
        <v>0.2368</v>
      </c>
      <c r="J42" s="17">
        <v>0.3969</v>
      </c>
      <c r="K42" s="17">
        <v>0.5936</v>
      </c>
      <c r="L42" s="17">
        <v>0.8345</v>
      </c>
      <c r="M42" s="17">
        <f t="shared" si="0"/>
        <v>0.20046199999999997</v>
      </c>
      <c r="N42" s="17"/>
      <c r="O42" s="17"/>
      <c r="P42" s="17">
        <v>47.777</v>
      </c>
      <c r="Q42" s="17">
        <v>36.57</v>
      </c>
      <c r="R42" s="17">
        <v>15.64</v>
      </c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17"/>
      <c r="B43" s="17"/>
      <c r="C43" s="17"/>
      <c r="D43" s="17">
        <v>9.786910326492292</v>
      </c>
      <c r="E43" s="17">
        <v>8.824351493732792</v>
      </c>
      <c r="F43" s="17">
        <v>7.9571539795186474</v>
      </c>
      <c r="G43" s="17">
        <v>6.944837671148528</v>
      </c>
      <c r="H43" s="17">
        <v>4.2496164548649356</v>
      </c>
      <c r="I43" s="17">
        <v>2.0782590139204995</v>
      </c>
      <c r="J43" s="17">
        <v>1.3331525325496167</v>
      </c>
      <c r="K43" s="17">
        <v>0.7524370029286461</v>
      </c>
      <c r="L43" s="17">
        <v>0.2610160452994883</v>
      </c>
      <c r="M43" s="17">
        <f t="shared" si="0"/>
        <v>4.645153256034132</v>
      </c>
      <c r="N43" s="17">
        <f>((G43-K43)/2)</f>
        <v>3.0962003341099407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W58" s="17"/>
      <c r="X58" s="17"/>
      <c r="Y58" s="17"/>
      <c r="Z58" s="17"/>
      <c r="AA58" s="17"/>
    </row>
    <row r="59" spans="1:2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W59" s="17"/>
      <c r="X59" s="17"/>
      <c r="Y59" s="17"/>
      <c r="Z59" s="17"/>
      <c r="AA59" s="17"/>
    </row>
    <row r="60" spans="1:2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W60" s="17"/>
      <c r="X60" s="17"/>
      <c r="Y60" s="17"/>
      <c r="Z60" s="17"/>
      <c r="AA60" s="17"/>
    </row>
    <row r="61" spans="1:2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W61" s="17"/>
      <c r="X61" s="17"/>
      <c r="Y61" s="17"/>
      <c r="Z61" s="17"/>
      <c r="AA61" s="17"/>
    </row>
    <row r="62" spans="1:2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W62" s="17"/>
      <c r="X62" s="17"/>
      <c r="Y62" s="17"/>
      <c r="Z62" s="17"/>
      <c r="AA62" s="17"/>
    </row>
    <row r="63" spans="1:2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W63" s="17"/>
      <c r="X63" s="17"/>
      <c r="Y63" s="17"/>
      <c r="Z63" s="17"/>
      <c r="AA63" s="17"/>
    </row>
    <row r="64" spans="1:27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W64" s="17"/>
      <c r="X64" s="17"/>
      <c r="Y64" s="17"/>
      <c r="Z64" s="17"/>
      <c r="AA64" s="17"/>
    </row>
    <row r="65" spans="1:27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W65" s="17"/>
      <c r="X65" s="17"/>
      <c r="Y65" s="17"/>
      <c r="Z65" s="17"/>
      <c r="AA65" s="17"/>
    </row>
    <row r="66" spans="1:27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W66" s="17"/>
      <c r="X66" s="17"/>
      <c r="Y66" s="17"/>
      <c r="Z66" s="17"/>
      <c r="AA66" s="17"/>
    </row>
    <row r="67" spans="1:27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W67" s="17"/>
      <c r="X67" s="17"/>
      <c r="Y67" s="17"/>
      <c r="Z67" s="17"/>
      <c r="AA67" s="17"/>
    </row>
    <row r="68" spans="1:2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W68" s="17"/>
      <c r="X68" s="17"/>
      <c r="Y68" s="17"/>
      <c r="Z68" s="17"/>
      <c r="AA68" s="17"/>
    </row>
    <row r="69" spans="1:27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W69" s="17"/>
      <c r="X69" s="17"/>
      <c r="Y69" s="17"/>
      <c r="Z69" s="17"/>
      <c r="AA69" s="17"/>
    </row>
    <row r="70" spans="1:27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W70" s="17"/>
      <c r="X70" s="17"/>
      <c r="Y70" s="17"/>
      <c r="Z70" s="17"/>
      <c r="AA70" s="17"/>
    </row>
    <row r="71" spans="1:2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W71" s="17"/>
      <c r="X71" s="17"/>
      <c r="Y71" s="17"/>
      <c r="Z71" s="17"/>
      <c r="AA71" s="17"/>
    </row>
    <row r="72" spans="1:2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W72" s="17"/>
      <c r="X72" s="17"/>
      <c r="Y72" s="17"/>
      <c r="Z72" s="17"/>
      <c r="AA72" s="17"/>
    </row>
    <row r="73" spans="1:27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W73" s="17"/>
      <c r="X73" s="17"/>
      <c r="Y73" s="17"/>
      <c r="Z73" s="17"/>
      <c r="AA73" s="17"/>
    </row>
    <row r="74" spans="1:27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W74" s="17"/>
      <c r="X74" s="17"/>
      <c r="Y74" s="17"/>
      <c r="Z74" s="17"/>
      <c r="AA74" s="17"/>
    </row>
    <row r="75" spans="1:27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W75" s="17"/>
      <c r="X75" s="17"/>
      <c r="Y75" s="17"/>
      <c r="Z75" s="17"/>
      <c r="AA75" s="1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0.140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37239.46666666667</v>
      </c>
    </row>
    <row r="2" spans="1:5" ht="8.25">
      <c r="A2" s="1" t="s">
        <v>1</v>
      </c>
      <c r="B2" s="1" t="s">
        <v>55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56</v>
      </c>
      <c r="C3" s="1">
        <f>AVERAGE(E3:F3)</f>
        <v>5.541666666666667</v>
      </c>
      <c r="D3" s="1">
        <f>CONVERT(C3,"ft","m")</f>
        <v>1.6891</v>
      </c>
      <c r="E3" s="1">
        <f>CONVERT(VALUE(LEFT(B4,3)),"in","ft")</f>
        <v>5.416666666666667</v>
      </c>
      <c r="F3" s="1">
        <f>CONVERT(VALUE(RIGHT(B4,3)),"in","ft")</f>
        <v>5.666666666666667</v>
      </c>
    </row>
    <row r="4" spans="1:2" ht="8.25">
      <c r="A4" s="1" t="s">
        <v>3</v>
      </c>
      <c r="B4" s="1" t="s">
        <v>57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0.851</v>
      </c>
      <c r="V10" s="1">
        <f>CONVERT(U10,"um","mm")</f>
        <v>0.000851</v>
      </c>
      <c r="W10" s="1">
        <f>-LOG(V10/1,2)</f>
        <v>10.198553247638213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1.263</v>
      </c>
      <c r="V11" s="1">
        <f>CONVERT(U11,"um","mm")</f>
        <v>0.0012629999999999998</v>
      </c>
      <c r="W11" s="1">
        <f aca="true" t="shared" si="2" ref="W11:W18">-LOG(V11/1,2)</f>
        <v>9.628929645536623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0.65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0.65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1.83</v>
      </c>
      <c r="V12" s="1">
        <f>CONVERT(U12,"um","mm")</f>
        <v>0.00183</v>
      </c>
      <c r="W12" s="1">
        <f t="shared" si="2"/>
        <v>9.09394063615277</v>
      </c>
    </row>
    <row r="13" spans="1:23" ht="8.25">
      <c r="A13" s="10">
        <v>0.49</v>
      </c>
      <c r="B13" s="11">
        <v>1100</v>
      </c>
      <c r="C13" s="6">
        <v>0.65</v>
      </c>
      <c r="D13" s="6">
        <v>99.3</v>
      </c>
      <c r="E13" s="6">
        <v>5.98</v>
      </c>
      <c r="F13" s="6"/>
      <c r="G13" s="6">
        <f>CONVERT(A13,"um","mm")</f>
        <v>0.00049</v>
      </c>
      <c r="H13" s="6">
        <f t="shared" si="1"/>
        <v>10.994930630321603</v>
      </c>
      <c r="I13" s="6">
        <v>99.3</v>
      </c>
      <c r="J13" s="6">
        <v>11</v>
      </c>
      <c r="K13" s="7">
        <v>5.98</v>
      </c>
      <c r="O13" s="1" t="s">
        <v>9</v>
      </c>
      <c r="P13" s="1">
        <v>12.02</v>
      </c>
      <c r="Q13" s="1">
        <f>CONVERT(P13,"um","mm")</f>
        <v>0.01202</v>
      </c>
      <c r="R13" s="1">
        <f t="shared" si="0"/>
        <v>6.378419293725627</v>
      </c>
      <c r="T13" s="1">
        <v>25</v>
      </c>
      <c r="U13" s="1">
        <v>2.783</v>
      </c>
      <c r="V13" s="1">
        <f>CONVERT(U13,"um","mm")</f>
        <v>0.002783</v>
      </c>
      <c r="W13" s="1">
        <f t="shared" si="2"/>
        <v>8.489143375992567</v>
      </c>
    </row>
    <row r="14" spans="1:23" ht="8.25">
      <c r="A14" s="10">
        <v>0.98</v>
      </c>
      <c r="B14" s="11">
        <v>1000</v>
      </c>
      <c r="C14" s="6">
        <v>6.63</v>
      </c>
      <c r="D14" s="6">
        <v>93.4</v>
      </c>
      <c r="E14" s="6">
        <v>10.6</v>
      </c>
      <c r="F14" s="6"/>
      <c r="G14" s="6">
        <f>CONVERT(A14,"um","mm")</f>
        <v>0.00098</v>
      </c>
      <c r="H14" s="6">
        <f t="shared" si="1"/>
        <v>9.994930630321603</v>
      </c>
      <c r="I14" s="6">
        <v>93.4</v>
      </c>
      <c r="J14" s="6">
        <v>10</v>
      </c>
      <c r="K14" s="7">
        <v>10.6</v>
      </c>
      <c r="O14" s="1" t="s">
        <v>10</v>
      </c>
      <c r="P14" s="1">
        <v>6.15</v>
      </c>
      <c r="Q14" s="1">
        <f>CONVERT(P14,"um","mm")</f>
        <v>0.00615</v>
      </c>
      <c r="R14" s="1">
        <f t="shared" si="0"/>
        <v>7.345197874210209</v>
      </c>
      <c r="T14" s="1">
        <v>50</v>
      </c>
      <c r="U14" s="1">
        <v>6.15</v>
      </c>
      <c r="V14" s="1">
        <f>CONVERT(U14,"um","mm")</f>
        <v>0.00615</v>
      </c>
      <c r="W14" s="1">
        <f t="shared" si="2"/>
        <v>7.345197874210209</v>
      </c>
    </row>
    <row r="15" spans="1:23" ht="8.25">
      <c r="A15" s="10">
        <v>1.95</v>
      </c>
      <c r="B15" s="11">
        <v>900</v>
      </c>
      <c r="C15" s="6">
        <v>17.2</v>
      </c>
      <c r="D15" s="6">
        <v>82.8</v>
      </c>
      <c r="E15" s="6">
        <v>17.3</v>
      </c>
      <c r="F15" s="6"/>
      <c r="G15" s="6">
        <f>CONVERT(A15,"um","mm")</f>
        <v>0.00195</v>
      </c>
      <c r="H15" s="6">
        <f t="shared" si="1"/>
        <v>9.002310160687202</v>
      </c>
      <c r="I15" s="6">
        <v>82.8</v>
      </c>
      <c r="J15" s="6">
        <v>9</v>
      </c>
      <c r="K15" s="7">
        <v>17.3</v>
      </c>
      <c r="O15" s="1" t="s">
        <v>29</v>
      </c>
      <c r="P15" s="1">
        <v>3.242</v>
      </c>
      <c r="Q15" s="1">
        <f>CONVERT(P15,"um","mm")</f>
        <v>0.003242</v>
      </c>
      <c r="R15" s="1">
        <f t="shared" si="0"/>
        <v>8.268900193806633</v>
      </c>
      <c r="T15" s="1">
        <v>75</v>
      </c>
      <c r="U15" s="1">
        <v>12.9</v>
      </c>
      <c r="V15" s="1">
        <f>CONVERT(U15,"um","mm")</f>
        <v>0.0129</v>
      </c>
      <c r="W15" s="1">
        <f t="shared" si="2"/>
        <v>6.276485124126196</v>
      </c>
    </row>
    <row r="16" spans="1:23" ht="8.25">
      <c r="A16" s="10">
        <v>3.9</v>
      </c>
      <c r="B16" s="11">
        <v>800</v>
      </c>
      <c r="C16" s="6">
        <v>34.5</v>
      </c>
      <c r="D16" s="6">
        <v>65.5</v>
      </c>
      <c r="E16" s="6">
        <v>24</v>
      </c>
      <c r="F16" s="6"/>
      <c r="G16" s="6">
        <f>CONVERT(A16,"um","mm")</f>
        <v>0.0039</v>
      </c>
      <c r="H16" s="6">
        <f t="shared" si="1"/>
        <v>8.002310160687202</v>
      </c>
      <c r="I16" s="6">
        <v>65.5</v>
      </c>
      <c r="J16" s="6">
        <v>8</v>
      </c>
      <c r="K16" s="7">
        <v>24</v>
      </c>
      <c r="O16" s="1" t="s">
        <v>11</v>
      </c>
      <c r="P16" s="1">
        <v>1.955</v>
      </c>
      <c r="Q16" s="1">
        <f>CONVERT(P16,"um","mm")</f>
        <v>0.001955</v>
      </c>
      <c r="R16" s="1">
        <f t="shared" si="0"/>
        <v>8.99861567712946</v>
      </c>
      <c r="T16" s="1">
        <v>84</v>
      </c>
      <c r="U16" s="1">
        <v>18.3</v>
      </c>
      <c r="V16" s="1">
        <f>CONVERT(U16,"um","mm")</f>
        <v>0.0183</v>
      </c>
      <c r="W16" s="1">
        <f t="shared" si="2"/>
        <v>5.772012541265407</v>
      </c>
    </row>
    <row r="17" spans="1:23" ht="8.25">
      <c r="A17" s="10">
        <v>7.8</v>
      </c>
      <c r="B17" s="11">
        <v>700</v>
      </c>
      <c r="C17" s="6">
        <v>58.5</v>
      </c>
      <c r="D17" s="6">
        <v>41.5</v>
      </c>
      <c r="E17" s="6">
        <v>21.7</v>
      </c>
      <c r="F17" s="6"/>
      <c r="G17" s="6">
        <f>CONVERT(A17,"um","mm")</f>
        <v>0.0078</v>
      </c>
      <c r="H17" s="6">
        <f t="shared" si="1"/>
        <v>7.002310160687201</v>
      </c>
      <c r="I17" s="6">
        <v>41.5</v>
      </c>
      <c r="J17" s="6">
        <v>7</v>
      </c>
      <c r="K17" s="7">
        <v>21.7</v>
      </c>
      <c r="O17" s="1" t="s">
        <v>12</v>
      </c>
      <c r="P17" s="1">
        <v>6.452</v>
      </c>
      <c r="T17" s="1">
        <v>90</v>
      </c>
      <c r="U17" s="1">
        <v>25.3</v>
      </c>
      <c r="V17" s="1">
        <f>CONVERT(U17,"um","mm")</f>
        <v>0.0253</v>
      </c>
      <c r="W17" s="1">
        <f t="shared" si="2"/>
        <v>5.304718804855139</v>
      </c>
    </row>
    <row r="18" spans="1:23" ht="8.25">
      <c r="A18" s="10">
        <v>15.6</v>
      </c>
      <c r="B18" s="11">
        <v>600</v>
      </c>
      <c r="C18" s="6">
        <v>80.2</v>
      </c>
      <c r="D18" s="6">
        <v>19.8</v>
      </c>
      <c r="E18" s="6">
        <v>12.5</v>
      </c>
      <c r="F18" s="6"/>
      <c r="G18" s="6">
        <f>CONVERT(A18,"um","mm")</f>
        <v>0.0156</v>
      </c>
      <c r="H18" s="6">
        <f t="shared" si="1"/>
        <v>6.002310160687201</v>
      </c>
      <c r="I18" s="6">
        <v>19.8</v>
      </c>
      <c r="J18" s="6">
        <v>6</v>
      </c>
      <c r="K18" s="7">
        <v>12.5</v>
      </c>
      <c r="O18" s="1" t="s">
        <v>13</v>
      </c>
      <c r="P18" s="1">
        <v>19.99</v>
      </c>
      <c r="T18" s="1">
        <v>95</v>
      </c>
      <c r="U18" s="1">
        <v>39.82</v>
      </c>
      <c r="V18" s="1">
        <f>CONVERT(U18,"um","mm")</f>
        <v>0.03982</v>
      </c>
      <c r="W18" s="1">
        <f t="shared" si="2"/>
        <v>4.650362968716309</v>
      </c>
    </row>
    <row r="19" spans="1:16" ht="8.25">
      <c r="A19" s="10">
        <v>31.2</v>
      </c>
      <c r="B19" s="11">
        <v>500</v>
      </c>
      <c r="C19" s="6">
        <v>92.7</v>
      </c>
      <c r="D19" s="6">
        <v>7.34</v>
      </c>
      <c r="E19" s="6">
        <v>1.75</v>
      </c>
      <c r="F19" s="6"/>
      <c r="G19" s="6">
        <f>CONVERT(A19,"um","mm")</f>
        <v>0.0312</v>
      </c>
      <c r="H19" s="6">
        <f t="shared" si="1"/>
        <v>5.002310160687201</v>
      </c>
      <c r="I19" s="6">
        <v>7.34</v>
      </c>
      <c r="J19" s="6">
        <v>5</v>
      </c>
      <c r="K19" s="7">
        <f>SUM(E19+E20+E21+E22)</f>
        <v>4.83</v>
      </c>
      <c r="O19" s="1" t="s">
        <v>14</v>
      </c>
      <c r="P19" s="1">
        <v>399.6</v>
      </c>
    </row>
    <row r="20" spans="1:31" ht="8.25">
      <c r="A20" s="10">
        <v>37.2</v>
      </c>
      <c r="B20" s="11">
        <v>400</v>
      </c>
      <c r="C20" s="6">
        <v>94.4</v>
      </c>
      <c r="D20" s="6">
        <v>5.59</v>
      </c>
      <c r="E20" s="6">
        <v>1.37</v>
      </c>
      <c r="F20" s="6"/>
      <c r="G20" s="6">
        <f>CONVERT(A20,"um","mm")</f>
        <v>0.0372</v>
      </c>
      <c r="H20" s="6">
        <f t="shared" si="1"/>
        <v>4.748553568441418</v>
      </c>
      <c r="I20" s="6">
        <v>5.59</v>
      </c>
      <c r="J20" s="6">
        <v>4</v>
      </c>
      <c r="K20" s="7">
        <f>SUM(E23+E24+E25+E26)</f>
        <v>1.52</v>
      </c>
      <c r="O20" s="1" t="s">
        <v>15</v>
      </c>
      <c r="P20" s="1">
        <v>166.3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95.8</v>
      </c>
      <c r="D21" s="6">
        <v>4.23</v>
      </c>
      <c r="E21" s="6">
        <v>1.03</v>
      </c>
      <c r="F21" s="6"/>
      <c r="G21" s="6">
        <f>CONVERT(A21,"um","mm")</f>
        <v>0.0442</v>
      </c>
      <c r="H21" s="6">
        <f t="shared" si="1"/>
        <v>4.499809820158018</v>
      </c>
      <c r="I21" s="6">
        <v>4.23</v>
      </c>
      <c r="J21" s="6">
        <v>3</v>
      </c>
      <c r="K21" s="7">
        <f>SUM(E27+E28+E29+E30)</f>
        <v>0.9877</v>
      </c>
      <c r="O21" s="1" t="s">
        <v>30</v>
      </c>
      <c r="P21" s="1">
        <v>4.755</v>
      </c>
      <c r="U21" s="1">
        <v>0.000851</v>
      </c>
      <c r="V21" s="1">
        <v>0.0012629999999999998</v>
      </c>
      <c r="W21" s="1">
        <v>0.00183</v>
      </c>
      <c r="X21" s="1">
        <v>0.002783</v>
      </c>
      <c r="Y21" s="1">
        <v>0.00615</v>
      </c>
      <c r="Z21" s="1">
        <v>0.0129</v>
      </c>
      <c r="AA21" s="1">
        <v>0.0183</v>
      </c>
      <c r="AB21" s="1">
        <v>0.0253</v>
      </c>
      <c r="AC21" s="1">
        <v>0.03982</v>
      </c>
      <c r="AD21" s="1">
        <f>((W21+AA21)/2)</f>
        <v>0.010065000000000001</v>
      </c>
    </row>
    <row r="22" spans="1:31" ht="8.25">
      <c r="A22" s="10">
        <v>52.6</v>
      </c>
      <c r="B22" s="11">
        <v>270</v>
      </c>
      <c r="C22" s="6">
        <v>96.8</v>
      </c>
      <c r="D22" s="6">
        <v>3.19</v>
      </c>
      <c r="E22" s="6">
        <v>0.68</v>
      </c>
      <c r="F22" s="6"/>
      <c r="G22" s="6">
        <f>CONVERT(A22,"um","mm")</f>
        <v>0.0526</v>
      </c>
      <c r="H22" s="6">
        <f t="shared" si="1"/>
        <v>4.2487933902571475</v>
      </c>
      <c r="I22" s="6">
        <v>3.19</v>
      </c>
      <c r="J22" s="6">
        <v>2</v>
      </c>
      <c r="K22" s="7">
        <f>SUM(E31+E32+E33+E34)</f>
        <v>3.4E-05</v>
      </c>
      <c r="U22" s="1">
        <v>10.198553247638213</v>
      </c>
      <c r="V22" s="1">
        <v>9.628929645536623</v>
      </c>
      <c r="W22" s="1">
        <v>9.09394063615277</v>
      </c>
      <c r="X22" s="1">
        <v>8.489143375992567</v>
      </c>
      <c r="Y22" s="1">
        <v>7.345197874210209</v>
      </c>
      <c r="Z22" s="1">
        <v>6.276485124126196</v>
      </c>
      <c r="AA22" s="1">
        <v>5.772012541265407</v>
      </c>
      <c r="AB22" s="1">
        <v>5.304718804855139</v>
      </c>
      <c r="AC22" s="1">
        <v>4.650362968716309</v>
      </c>
      <c r="AD22" s="1">
        <f>((W22+AA22)/2)</f>
        <v>7.432976588709089</v>
      </c>
      <c r="AE22" s="1">
        <f>((X22-AB22)/2)</f>
        <v>1.592212285568714</v>
      </c>
    </row>
    <row r="23" spans="1:11" ht="8.25">
      <c r="A23" s="10">
        <v>62.5</v>
      </c>
      <c r="B23" s="11">
        <v>230</v>
      </c>
      <c r="C23" s="6">
        <v>97.5</v>
      </c>
      <c r="D23" s="6">
        <v>2.51</v>
      </c>
      <c r="E23" s="6">
        <v>0.42</v>
      </c>
      <c r="F23" s="6"/>
      <c r="G23" s="6">
        <f>CONVERT(A23,"um","mm")</f>
        <v>0.0625</v>
      </c>
      <c r="H23" s="6">
        <f t="shared" si="1"/>
        <v>4</v>
      </c>
      <c r="I23" s="6">
        <v>2.51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97.9</v>
      </c>
      <c r="D24" s="6">
        <v>2.09</v>
      </c>
      <c r="E24" s="6">
        <v>0.31</v>
      </c>
      <c r="F24" s="6"/>
      <c r="G24" s="6">
        <f>CONVERT(A24,"um","mm")</f>
        <v>0.074</v>
      </c>
      <c r="H24" s="6">
        <f t="shared" si="1"/>
        <v>3.7563309190331378</v>
      </c>
      <c r="I24" s="6">
        <v>2.09</v>
      </c>
      <c r="J24" s="6">
        <v>0</v>
      </c>
      <c r="K24" s="7">
        <f>SUM(E39+E40+E41+E42)</f>
        <v>0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98.2</v>
      </c>
      <c r="D25" s="6">
        <v>1.78</v>
      </c>
      <c r="E25" s="6">
        <v>0.33</v>
      </c>
      <c r="F25" s="6"/>
      <c r="G25" s="6">
        <f>CONVERT(A25,"um","mm")</f>
        <v>0.088</v>
      </c>
      <c r="H25" s="6">
        <f t="shared" si="1"/>
        <v>3.50635266602479</v>
      </c>
      <c r="I25" s="6">
        <v>1.78</v>
      </c>
      <c r="J25" s="6">
        <v>-1</v>
      </c>
      <c r="K25" s="7">
        <f>SUM(E43+E44)</f>
        <v>0</v>
      </c>
      <c r="O25" s="1">
        <f>SUM(K25+K24+K23+K22+K21+K20)</f>
        <v>2.507734</v>
      </c>
      <c r="P25" s="1">
        <f>SUM(K19+K18+K17+K16)</f>
        <v>63.03</v>
      </c>
      <c r="Q25" s="1">
        <f>SUM(K15+K14+K13+K12+K11+K10)</f>
        <v>34.529999999999994</v>
      </c>
    </row>
    <row r="26" spans="1:11" ht="8.25">
      <c r="A26" s="10">
        <v>105</v>
      </c>
      <c r="B26" s="11">
        <v>140</v>
      </c>
      <c r="C26" s="6">
        <v>98.6</v>
      </c>
      <c r="D26" s="6">
        <v>1.45</v>
      </c>
      <c r="E26" s="6">
        <v>0.46</v>
      </c>
      <c r="F26" s="6"/>
      <c r="G26" s="6">
        <f>CONVERT(A26,"um","mm")</f>
        <v>0.105</v>
      </c>
      <c r="H26" s="6">
        <f t="shared" si="1"/>
        <v>3.2515387669959646</v>
      </c>
      <c r="I26" s="6">
        <v>1.45</v>
      </c>
      <c r="J26" s="6"/>
      <c r="K26" s="7"/>
    </row>
    <row r="27" spans="1:11" ht="8.25">
      <c r="A27" s="10">
        <v>125</v>
      </c>
      <c r="B27" s="11">
        <v>120</v>
      </c>
      <c r="C27" s="6">
        <v>99</v>
      </c>
      <c r="D27" s="6">
        <v>0.99</v>
      </c>
      <c r="E27" s="6">
        <v>0.53</v>
      </c>
      <c r="F27" s="6"/>
      <c r="G27" s="6">
        <f>CONVERT(A27,"um","mm")</f>
        <v>0.125</v>
      </c>
      <c r="H27" s="6">
        <f t="shared" si="1"/>
        <v>3</v>
      </c>
      <c r="I27" s="6">
        <v>0.99</v>
      </c>
      <c r="J27" s="6"/>
      <c r="K27" s="7"/>
    </row>
    <row r="28" spans="1:11" ht="8.25">
      <c r="A28" s="10">
        <v>149</v>
      </c>
      <c r="B28" s="11">
        <v>100</v>
      </c>
      <c r="C28" s="6">
        <v>99.5</v>
      </c>
      <c r="D28" s="6">
        <v>0.45</v>
      </c>
      <c r="E28" s="6">
        <v>0.36</v>
      </c>
      <c r="F28" s="6"/>
      <c r="G28" s="6">
        <f>CONVERT(A28,"um","mm")</f>
        <v>0.149</v>
      </c>
      <c r="H28" s="6">
        <f t="shared" si="1"/>
        <v>2.746615764199926</v>
      </c>
      <c r="I28" s="6">
        <v>0.45</v>
      </c>
      <c r="J28" s="6"/>
      <c r="K28" s="7"/>
    </row>
    <row r="29" spans="1:11" ht="8.25">
      <c r="A29" s="10">
        <v>177</v>
      </c>
      <c r="B29" s="11">
        <v>80</v>
      </c>
      <c r="C29" s="6">
        <v>99.9</v>
      </c>
      <c r="D29" s="6">
        <v>0.098</v>
      </c>
      <c r="E29" s="6">
        <v>0.091</v>
      </c>
      <c r="F29" s="6"/>
      <c r="G29" s="6">
        <f>CONVERT(A29,"um","mm")</f>
        <v>0.177</v>
      </c>
      <c r="H29" s="6">
        <f t="shared" si="1"/>
        <v>2.49817873457909</v>
      </c>
      <c r="I29" s="6">
        <v>0.098</v>
      </c>
      <c r="J29" s="6"/>
      <c r="K29" s="7"/>
    </row>
    <row r="30" spans="1:11" ht="8.25">
      <c r="A30" s="10">
        <v>210</v>
      </c>
      <c r="B30" s="11">
        <v>70</v>
      </c>
      <c r="C30" s="6">
        <v>99.99</v>
      </c>
      <c r="D30" s="6">
        <v>0.0067</v>
      </c>
      <c r="E30" s="6">
        <v>0.0067</v>
      </c>
      <c r="F30" s="6"/>
      <c r="G30" s="6">
        <f>CONVERT(A30,"um","mm")</f>
        <v>0.21</v>
      </c>
      <c r="H30" s="6">
        <f t="shared" si="1"/>
        <v>2.2515387669959646</v>
      </c>
      <c r="I30" s="6">
        <v>0.0067</v>
      </c>
      <c r="J30" s="6"/>
      <c r="K30" s="7"/>
    </row>
    <row r="31" spans="1:11" ht="8.25">
      <c r="A31" s="10">
        <v>250</v>
      </c>
      <c r="B31" s="11">
        <v>60</v>
      </c>
      <c r="C31" s="6">
        <v>100</v>
      </c>
      <c r="D31" s="6">
        <v>3.4E-05</v>
      </c>
      <c r="E31" s="6">
        <v>3.4E-05</v>
      </c>
      <c r="F31" s="6"/>
      <c r="G31" s="6">
        <f>CONVERT(A31,"um","mm")</f>
        <v>0.25</v>
      </c>
      <c r="H31" s="6">
        <f t="shared" si="1"/>
        <v>2</v>
      </c>
      <c r="I31" s="6">
        <v>3.4E-05</v>
      </c>
      <c r="J31" s="6"/>
      <c r="K31" s="7"/>
    </row>
    <row r="32" spans="1:11" ht="8.25">
      <c r="A32" s="10">
        <v>297</v>
      </c>
      <c r="B32" s="11">
        <v>50</v>
      </c>
      <c r="C32" s="6">
        <v>100</v>
      </c>
      <c r="D32" s="6">
        <v>0</v>
      </c>
      <c r="E32" s="6">
        <v>0</v>
      </c>
      <c r="F32" s="6"/>
      <c r="G32" s="6">
        <f>CONVERT(A32,"um","mm")</f>
        <v>0.297</v>
      </c>
      <c r="H32" s="6">
        <f t="shared" si="1"/>
        <v>1.7514651638613215</v>
      </c>
      <c r="I32" s="6">
        <v>0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0.281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37239.46597222222</v>
      </c>
    </row>
    <row r="2" spans="1:5" ht="8.25">
      <c r="A2" s="1" t="s">
        <v>1</v>
      </c>
      <c r="B2" s="1" t="s">
        <v>52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53</v>
      </c>
      <c r="C3" s="1">
        <f>AVERAGE(E3:F3)</f>
        <v>4.291666666666667</v>
      </c>
      <c r="D3" s="1">
        <f>CONVERT(C3,"ft","m")</f>
        <v>1.3081</v>
      </c>
      <c r="E3" s="1">
        <f>CONVERT(VALUE(LEFT(B4,3)),"in","ft")</f>
        <v>4.166666666666667</v>
      </c>
      <c r="F3" s="1">
        <f>CONVERT(VALUE(RIGHT(B4,3)),"in","ft")</f>
        <v>4.416666666666667</v>
      </c>
    </row>
    <row r="4" spans="1:2" ht="8.25">
      <c r="A4" s="1" t="s">
        <v>3</v>
      </c>
      <c r="B4" s="1" t="s">
        <v>54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0.9</v>
      </c>
      <c r="V10" s="1">
        <f>CONVERT(U10,"um","mm")</f>
        <v>0.0009</v>
      </c>
      <c r="W10" s="1">
        <f>-LOG(V10/1,2)</f>
        <v>10.117787378107138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1.388</v>
      </c>
      <c r="V11" s="1">
        <f>CONVERT(U11,"um","mm")</f>
        <v>0.001388</v>
      </c>
      <c r="W11" s="1">
        <f aca="true" t="shared" si="2" ref="W11:W18">-LOG(V11/1,2)</f>
        <v>9.492776716745913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0.58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2.105</v>
      </c>
      <c r="V12" s="1">
        <f>CONVERT(U12,"um","mm")</f>
        <v>0.002105</v>
      </c>
      <c r="W12" s="1">
        <f t="shared" si="2"/>
        <v>8.891964051370415</v>
      </c>
    </row>
    <row r="13" spans="1:23" ht="8.25">
      <c r="A13" s="10">
        <v>0.49</v>
      </c>
      <c r="B13" s="11">
        <v>1100</v>
      </c>
      <c r="C13" s="6">
        <v>0.58</v>
      </c>
      <c r="D13" s="6">
        <v>99.4</v>
      </c>
      <c r="E13" s="6">
        <v>5.31</v>
      </c>
      <c r="F13" s="6"/>
      <c r="G13" s="6">
        <f>CONVERT(A13,"um","mm")</f>
        <v>0.00049</v>
      </c>
      <c r="H13" s="6">
        <f t="shared" si="1"/>
        <v>10.994930630321603</v>
      </c>
      <c r="I13" s="6">
        <v>99.4</v>
      </c>
      <c r="J13" s="6">
        <v>11</v>
      </c>
      <c r="K13" s="7">
        <v>5.31</v>
      </c>
      <c r="O13" s="1" t="s">
        <v>9</v>
      </c>
      <c r="P13" s="1">
        <v>17.64</v>
      </c>
      <c r="Q13" s="1">
        <f>CONVERT(P13,"um","mm")</f>
        <v>0.01764</v>
      </c>
      <c r="R13" s="1">
        <f t="shared" si="0"/>
        <v>5.825005628879292</v>
      </c>
      <c r="T13" s="1">
        <v>25</v>
      </c>
      <c r="U13" s="1">
        <v>3.382</v>
      </c>
      <c r="V13" s="1">
        <f>CONVERT(U13,"um","mm")</f>
        <v>0.003382</v>
      </c>
      <c r="W13" s="1">
        <f t="shared" si="2"/>
        <v>8.20790762491419</v>
      </c>
    </row>
    <row r="14" spans="1:23" ht="8.25">
      <c r="A14" s="10">
        <v>0.98</v>
      </c>
      <c r="B14" s="11">
        <v>1000</v>
      </c>
      <c r="C14" s="6">
        <v>5.89</v>
      </c>
      <c r="D14" s="6">
        <v>94.1</v>
      </c>
      <c r="E14" s="6">
        <v>8.9</v>
      </c>
      <c r="F14" s="6"/>
      <c r="G14" s="6">
        <f>CONVERT(A14,"um","mm")</f>
        <v>0.00098</v>
      </c>
      <c r="H14" s="6">
        <f t="shared" si="1"/>
        <v>9.994930630321603</v>
      </c>
      <c r="I14" s="6">
        <v>94.1</v>
      </c>
      <c r="J14" s="6">
        <v>10</v>
      </c>
      <c r="K14" s="7">
        <v>8.9</v>
      </c>
      <c r="O14" s="1" t="s">
        <v>10</v>
      </c>
      <c r="P14" s="1">
        <v>8.512</v>
      </c>
      <c r="Q14" s="1">
        <f>CONVERT(P14,"um","mm")</f>
        <v>0.008512</v>
      </c>
      <c r="R14" s="1">
        <f t="shared" si="0"/>
        <v>6.876286133822985</v>
      </c>
      <c r="T14" s="1">
        <v>50</v>
      </c>
      <c r="U14" s="1">
        <v>8.512</v>
      </c>
      <c r="V14" s="1">
        <f>CONVERT(U14,"um","mm")</f>
        <v>0.008512</v>
      </c>
      <c r="W14" s="1">
        <f t="shared" si="2"/>
        <v>6.876286133822985</v>
      </c>
    </row>
    <row r="15" spans="1:23" ht="8.25">
      <c r="A15" s="10">
        <v>1.95</v>
      </c>
      <c r="B15" s="11">
        <v>900</v>
      </c>
      <c r="C15" s="6">
        <v>14.8</v>
      </c>
      <c r="D15" s="6">
        <v>85.2</v>
      </c>
      <c r="E15" s="6">
        <v>13.5</v>
      </c>
      <c r="F15" s="6"/>
      <c r="G15" s="6">
        <f>CONVERT(A15,"um","mm")</f>
        <v>0.00195</v>
      </c>
      <c r="H15" s="6">
        <f t="shared" si="1"/>
        <v>9.002310160687202</v>
      </c>
      <c r="I15" s="6">
        <v>85.2</v>
      </c>
      <c r="J15" s="6">
        <v>9</v>
      </c>
      <c r="K15" s="7">
        <v>13.5</v>
      </c>
      <c r="O15" s="1" t="s">
        <v>29</v>
      </c>
      <c r="P15" s="1">
        <v>3.755</v>
      </c>
      <c r="Q15" s="1">
        <f>CONVERT(P15,"um","mm")</f>
        <v>0.003755</v>
      </c>
      <c r="R15" s="1">
        <f t="shared" si="0"/>
        <v>8.05697137692254</v>
      </c>
      <c r="T15" s="1">
        <v>75</v>
      </c>
      <c r="U15" s="1">
        <v>18.83</v>
      </c>
      <c r="V15" s="1">
        <f>CONVERT(U15,"um","mm")</f>
        <v>0.018829999999999996</v>
      </c>
      <c r="W15" s="1">
        <f t="shared" si="2"/>
        <v>5.730823189822583</v>
      </c>
    </row>
    <row r="16" spans="1:23" ht="8.25">
      <c r="A16" s="10">
        <v>3.9</v>
      </c>
      <c r="B16" s="11">
        <v>800</v>
      </c>
      <c r="C16" s="6">
        <v>28.3</v>
      </c>
      <c r="D16" s="6">
        <v>71.7</v>
      </c>
      <c r="E16" s="6">
        <v>19.1</v>
      </c>
      <c r="F16" s="6"/>
      <c r="G16" s="6">
        <f>CONVERT(A16,"um","mm")</f>
        <v>0.0039</v>
      </c>
      <c r="H16" s="6">
        <f t="shared" si="1"/>
        <v>8.002310160687202</v>
      </c>
      <c r="I16" s="6">
        <v>71.7</v>
      </c>
      <c r="J16" s="6">
        <v>8</v>
      </c>
      <c r="K16" s="7">
        <v>19.1</v>
      </c>
      <c r="O16" s="1" t="s">
        <v>11</v>
      </c>
      <c r="P16" s="1">
        <v>2.072</v>
      </c>
      <c r="Q16" s="1">
        <f>CONVERT(P16,"um","mm")</f>
        <v>0.002072</v>
      </c>
      <c r="R16" s="1">
        <f t="shared" si="0"/>
        <v>8.91476028163762</v>
      </c>
      <c r="T16" s="1">
        <v>84</v>
      </c>
      <c r="U16" s="1">
        <v>26.54</v>
      </c>
      <c r="V16" s="1">
        <f>CONVERT(U16,"um","mm")</f>
        <v>0.02654</v>
      </c>
      <c r="W16" s="1">
        <f t="shared" si="2"/>
        <v>5.2356878190666185</v>
      </c>
    </row>
    <row r="17" spans="1:23" ht="8.25">
      <c r="A17" s="10">
        <v>7.8</v>
      </c>
      <c r="B17" s="11">
        <v>700</v>
      </c>
      <c r="C17" s="6">
        <v>47.3</v>
      </c>
      <c r="D17" s="6">
        <v>52.7</v>
      </c>
      <c r="E17" s="6">
        <v>21.8</v>
      </c>
      <c r="F17" s="6"/>
      <c r="G17" s="6">
        <f>CONVERT(A17,"um","mm")</f>
        <v>0.0078</v>
      </c>
      <c r="H17" s="6">
        <f t="shared" si="1"/>
        <v>7.002310160687201</v>
      </c>
      <c r="I17" s="6">
        <v>52.7</v>
      </c>
      <c r="J17" s="6">
        <v>7</v>
      </c>
      <c r="K17" s="7">
        <v>21.8</v>
      </c>
      <c r="O17" s="1" t="s">
        <v>12</v>
      </c>
      <c r="P17" s="1">
        <v>13.61</v>
      </c>
      <c r="T17" s="1">
        <v>90</v>
      </c>
      <c r="U17" s="1">
        <v>36.84</v>
      </c>
      <c r="V17" s="1">
        <f>CONVERT(U17,"um","mm")</f>
        <v>0.036840000000000005</v>
      </c>
      <c r="W17" s="1">
        <f t="shared" si="2"/>
        <v>4.762583128345477</v>
      </c>
    </row>
    <row r="18" spans="1:23" ht="8.25">
      <c r="A18" s="10">
        <v>15.6</v>
      </c>
      <c r="B18" s="11">
        <v>600</v>
      </c>
      <c r="C18" s="6">
        <v>69.1</v>
      </c>
      <c r="D18" s="6">
        <v>30.9</v>
      </c>
      <c r="E18" s="6">
        <v>18.1</v>
      </c>
      <c r="F18" s="6"/>
      <c r="G18" s="6">
        <f>CONVERT(A18,"um","mm")</f>
        <v>0.0156</v>
      </c>
      <c r="H18" s="6">
        <f t="shared" si="1"/>
        <v>6.002310160687201</v>
      </c>
      <c r="I18" s="6">
        <v>30.9</v>
      </c>
      <c r="J18" s="6">
        <v>6</v>
      </c>
      <c r="K18" s="7">
        <v>18.1</v>
      </c>
      <c r="O18" s="1" t="s">
        <v>13</v>
      </c>
      <c r="P18" s="1">
        <v>30.59</v>
      </c>
      <c r="T18" s="1">
        <v>95</v>
      </c>
      <c r="U18" s="1">
        <v>58.95</v>
      </c>
      <c r="V18" s="1">
        <f>CONVERT(U18,"um","mm")</f>
        <v>0.05895</v>
      </c>
      <c r="W18" s="1">
        <f t="shared" si="2"/>
        <v>4.084364376569686</v>
      </c>
    </row>
    <row r="19" spans="1:16" ht="8.25">
      <c r="A19" s="10">
        <v>31.2</v>
      </c>
      <c r="B19" s="11">
        <v>500</v>
      </c>
      <c r="C19" s="6">
        <v>87.2</v>
      </c>
      <c r="D19" s="6">
        <v>12.8</v>
      </c>
      <c r="E19" s="6">
        <v>2.91</v>
      </c>
      <c r="F19" s="6"/>
      <c r="G19" s="6">
        <f>CONVERT(A19,"um","mm")</f>
        <v>0.0312</v>
      </c>
      <c r="H19" s="6">
        <f t="shared" si="1"/>
        <v>5.002310160687201</v>
      </c>
      <c r="I19" s="6">
        <v>12.8</v>
      </c>
      <c r="J19" s="6">
        <v>5</v>
      </c>
      <c r="K19" s="7">
        <f>SUM(E19+E20+E21+E22)</f>
        <v>8.100000000000001</v>
      </c>
      <c r="O19" s="1" t="s">
        <v>14</v>
      </c>
      <c r="P19" s="1">
        <v>935.6</v>
      </c>
    </row>
    <row r="20" spans="1:31" ht="8.25">
      <c r="A20" s="10">
        <v>37.2</v>
      </c>
      <c r="B20" s="11">
        <v>400</v>
      </c>
      <c r="C20" s="6">
        <v>90.1</v>
      </c>
      <c r="D20" s="6">
        <v>9.86</v>
      </c>
      <c r="E20" s="6">
        <v>2.32</v>
      </c>
      <c r="F20" s="6"/>
      <c r="G20" s="6">
        <f>CONVERT(A20,"um","mm")</f>
        <v>0.0372</v>
      </c>
      <c r="H20" s="6">
        <f t="shared" si="1"/>
        <v>4.748553568441418</v>
      </c>
      <c r="I20" s="6">
        <v>9.86</v>
      </c>
      <c r="J20" s="6">
        <v>4</v>
      </c>
      <c r="K20" s="7">
        <f>SUM(E23+E24+E25+E26)</f>
        <v>2.5</v>
      </c>
      <c r="O20" s="1" t="s">
        <v>15</v>
      </c>
      <c r="P20" s="1">
        <v>173.4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92.5</v>
      </c>
      <c r="D21" s="6">
        <v>7.55</v>
      </c>
      <c r="E21" s="6">
        <v>1.75</v>
      </c>
      <c r="F21" s="6"/>
      <c r="G21" s="6">
        <f>CONVERT(A21,"um","mm")</f>
        <v>0.0442</v>
      </c>
      <c r="H21" s="6">
        <f t="shared" si="1"/>
        <v>4.499809820158018</v>
      </c>
      <c r="I21" s="6">
        <v>7.55</v>
      </c>
      <c r="J21" s="6">
        <v>3</v>
      </c>
      <c r="K21" s="7">
        <f>SUM(E27+E28+E29+E30)</f>
        <v>2.0100000000000002</v>
      </c>
      <c r="O21" s="1" t="s">
        <v>30</v>
      </c>
      <c r="P21" s="1">
        <v>4.524</v>
      </c>
      <c r="U21" s="1">
        <v>0.0009</v>
      </c>
      <c r="V21" s="1">
        <v>0.001388</v>
      </c>
      <c r="W21" s="1">
        <v>0.002105</v>
      </c>
      <c r="X21" s="1">
        <v>0.003382</v>
      </c>
      <c r="Y21" s="1">
        <v>0.008512</v>
      </c>
      <c r="Z21" s="1">
        <v>0.018829999999999996</v>
      </c>
      <c r="AA21" s="1">
        <v>0.02654</v>
      </c>
      <c r="AB21" s="1">
        <v>0.036840000000000005</v>
      </c>
      <c r="AC21" s="1">
        <v>0.05895</v>
      </c>
      <c r="AD21" s="1">
        <f>((W21+AA21)/2)</f>
        <v>0.0143225</v>
      </c>
    </row>
    <row r="22" spans="1:31" ht="8.25">
      <c r="A22" s="10">
        <v>52.6</v>
      </c>
      <c r="B22" s="11">
        <v>270</v>
      </c>
      <c r="C22" s="6">
        <v>94.2</v>
      </c>
      <c r="D22" s="6">
        <v>5.79</v>
      </c>
      <c r="E22" s="6">
        <v>1.12</v>
      </c>
      <c r="F22" s="6"/>
      <c r="G22" s="6">
        <f>CONVERT(A22,"um","mm")</f>
        <v>0.0526</v>
      </c>
      <c r="H22" s="6">
        <f t="shared" si="1"/>
        <v>4.2487933902571475</v>
      </c>
      <c r="I22" s="6">
        <v>5.79</v>
      </c>
      <c r="J22" s="6">
        <v>2</v>
      </c>
      <c r="K22" s="7">
        <f>SUM(E31+E32+E33+E34)</f>
        <v>0.1692</v>
      </c>
      <c r="U22" s="1">
        <v>10.117787378107138</v>
      </c>
      <c r="V22" s="1">
        <v>9.492776716745913</v>
      </c>
      <c r="W22" s="1">
        <v>8.891964051370415</v>
      </c>
      <c r="X22" s="1">
        <v>8.20790762491419</v>
      </c>
      <c r="Y22" s="1">
        <v>6.876286133822985</v>
      </c>
      <c r="Z22" s="1">
        <v>5.730823189822583</v>
      </c>
      <c r="AA22" s="1">
        <v>5.2356878190666185</v>
      </c>
      <c r="AB22" s="1">
        <v>4.762583128345477</v>
      </c>
      <c r="AC22" s="1">
        <v>4.084364376569686</v>
      </c>
      <c r="AD22" s="1">
        <f>((W22+AA22)/2)</f>
        <v>7.063825935218517</v>
      </c>
      <c r="AE22" s="1">
        <f>((X22-AB22)/2)</f>
        <v>1.7226622482843568</v>
      </c>
    </row>
    <row r="23" spans="1:11" ht="8.25">
      <c r="A23" s="10">
        <v>62.5</v>
      </c>
      <c r="B23" s="11">
        <v>230</v>
      </c>
      <c r="C23" s="6">
        <v>95.3</v>
      </c>
      <c r="D23" s="6">
        <v>4.67</v>
      </c>
      <c r="E23" s="6">
        <v>0.72</v>
      </c>
      <c r="F23" s="6"/>
      <c r="G23" s="6">
        <f>CONVERT(A23,"um","mm")</f>
        <v>0.0625</v>
      </c>
      <c r="H23" s="6">
        <f t="shared" si="1"/>
        <v>4</v>
      </c>
      <c r="I23" s="6">
        <v>4.67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96</v>
      </c>
      <c r="D24" s="6">
        <v>3.95</v>
      </c>
      <c r="E24" s="6">
        <v>0.59</v>
      </c>
      <c r="F24" s="6"/>
      <c r="G24" s="6">
        <f>CONVERT(A24,"um","mm")</f>
        <v>0.074</v>
      </c>
      <c r="H24" s="6">
        <f t="shared" si="1"/>
        <v>3.7563309190331378</v>
      </c>
      <c r="I24" s="6">
        <v>3.95</v>
      </c>
      <c r="J24" s="6">
        <v>0</v>
      </c>
      <c r="K24" s="7">
        <f>SUM(E39+E40+E41+E42)</f>
        <v>0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96.6</v>
      </c>
      <c r="D25" s="6">
        <v>3.36</v>
      </c>
      <c r="E25" s="6">
        <v>0.6</v>
      </c>
      <c r="F25" s="6"/>
      <c r="G25" s="6">
        <f>CONVERT(A25,"um","mm")</f>
        <v>0.088</v>
      </c>
      <c r="H25" s="6">
        <f t="shared" si="1"/>
        <v>3.50635266602479</v>
      </c>
      <c r="I25" s="6">
        <v>3.36</v>
      </c>
      <c r="J25" s="6">
        <v>-1</v>
      </c>
      <c r="K25" s="7">
        <f>SUM(E43+E44)</f>
        <v>0</v>
      </c>
      <c r="O25" s="1">
        <f>SUM(K25+K24+K23+K22+K21+K20)</f>
        <v>4.6792</v>
      </c>
      <c r="P25" s="1">
        <f>SUM(K19+K18+K17+K16)</f>
        <v>67.1</v>
      </c>
      <c r="Q25" s="1">
        <f>SUM(K15+K14+K13+K12+K11+K10)</f>
        <v>28.289999999999996</v>
      </c>
    </row>
    <row r="26" spans="1:11" ht="8.25">
      <c r="A26" s="10">
        <v>105</v>
      </c>
      <c r="B26" s="11">
        <v>140</v>
      </c>
      <c r="C26" s="6">
        <v>97.2</v>
      </c>
      <c r="D26" s="6">
        <v>2.76</v>
      </c>
      <c r="E26" s="6">
        <v>0.59</v>
      </c>
      <c r="F26" s="6"/>
      <c r="G26" s="6">
        <f>CONVERT(A26,"um","mm")</f>
        <v>0.105</v>
      </c>
      <c r="H26" s="6">
        <f t="shared" si="1"/>
        <v>3.2515387669959646</v>
      </c>
      <c r="I26" s="6">
        <v>2.76</v>
      </c>
      <c r="J26" s="6"/>
      <c r="K26" s="7"/>
    </row>
    <row r="27" spans="1:11" ht="8.25">
      <c r="A27" s="10">
        <v>125</v>
      </c>
      <c r="B27" s="11">
        <v>120</v>
      </c>
      <c r="C27" s="6">
        <v>97.8</v>
      </c>
      <c r="D27" s="6">
        <v>2.17</v>
      </c>
      <c r="E27" s="6">
        <v>0.55</v>
      </c>
      <c r="F27" s="6"/>
      <c r="G27" s="6">
        <f>CONVERT(A27,"um","mm")</f>
        <v>0.125</v>
      </c>
      <c r="H27" s="6">
        <f t="shared" si="1"/>
        <v>3</v>
      </c>
      <c r="I27" s="6">
        <v>2.17</v>
      </c>
      <c r="J27" s="6"/>
      <c r="K27" s="7"/>
    </row>
    <row r="28" spans="1:11" ht="8.25">
      <c r="A28" s="10">
        <v>149</v>
      </c>
      <c r="B28" s="11">
        <v>100</v>
      </c>
      <c r="C28" s="6">
        <v>98.4</v>
      </c>
      <c r="D28" s="6">
        <v>1.62</v>
      </c>
      <c r="E28" s="6">
        <v>0.53</v>
      </c>
      <c r="F28" s="6"/>
      <c r="G28" s="6">
        <f>CONVERT(A28,"um","mm")</f>
        <v>0.149</v>
      </c>
      <c r="H28" s="6">
        <f t="shared" si="1"/>
        <v>2.746615764199926</v>
      </c>
      <c r="I28" s="6">
        <v>1.62</v>
      </c>
      <c r="J28" s="6"/>
      <c r="K28" s="7"/>
    </row>
    <row r="29" spans="1:11" ht="8.25">
      <c r="A29" s="10">
        <v>177</v>
      </c>
      <c r="B29" s="11">
        <v>80</v>
      </c>
      <c r="C29" s="6">
        <v>98.9</v>
      </c>
      <c r="D29" s="6">
        <v>1.09</v>
      </c>
      <c r="E29" s="6">
        <v>0.53</v>
      </c>
      <c r="F29" s="6"/>
      <c r="G29" s="6">
        <f>CONVERT(A29,"um","mm")</f>
        <v>0.177</v>
      </c>
      <c r="H29" s="6">
        <f t="shared" si="1"/>
        <v>2.49817873457909</v>
      </c>
      <c r="I29" s="6">
        <v>1.09</v>
      </c>
      <c r="J29" s="6"/>
      <c r="K29" s="7"/>
    </row>
    <row r="30" spans="1:11" ht="8.25">
      <c r="A30" s="10">
        <v>210</v>
      </c>
      <c r="B30" s="11">
        <v>70</v>
      </c>
      <c r="C30" s="6">
        <v>99.4</v>
      </c>
      <c r="D30" s="6">
        <v>0.57</v>
      </c>
      <c r="E30" s="6">
        <v>0.4</v>
      </c>
      <c r="F30" s="6"/>
      <c r="G30" s="6">
        <f>CONVERT(A30,"um","mm")</f>
        <v>0.21</v>
      </c>
      <c r="H30" s="6">
        <f t="shared" si="1"/>
        <v>2.2515387669959646</v>
      </c>
      <c r="I30" s="6">
        <v>0.57</v>
      </c>
      <c r="J30" s="6"/>
      <c r="K30" s="7"/>
    </row>
    <row r="31" spans="1:11" ht="8.25">
      <c r="A31" s="10">
        <v>250</v>
      </c>
      <c r="B31" s="11">
        <v>60</v>
      </c>
      <c r="C31" s="6">
        <v>99.8</v>
      </c>
      <c r="D31" s="6">
        <v>0.17</v>
      </c>
      <c r="E31" s="6">
        <v>0.15</v>
      </c>
      <c r="F31" s="6"/>
      <c r="G31" s="6">
        <f>CONVERT(A31,"um","mm")</f>
        <v>0.25</v>
      </c>
      <c r="H31" s="6">
        <f t="shared" si="1"/>
        <v>2</v>
      </c>
      <c r="I31" s="6">
        <v>0.17</v>
      </c>
      <c r="J31" s="6"/>
      <c r="K31" s="7"/>
    </row>
    <row r="32" spans="1:11" ht="8.25">
      <c r="A32" s="10">
        <v>297</v>
      </c>
      <c r="B32" s="11">
        <v>50</v>
      </c>
      <c r="C32" s="6">
        <v>99.98</v>
      </c>
      <c r="D32" s="6">
        <v>0.019</v>
      </c>
      <c r="E32" s="6">
        <v>0.019</v>
      </c>
      <c r="F32" s="6"/>
      <c r="G32" s="6">
        <f>CONVERT(A32,"um","mm")</f>
        <v>0.297</v>
      </c>
      <c r="H32" s="6">
        <f t="shared" si="1"/>
        <v>1.7514651638613215</v>
      </c>
      <c r="I32" s="6">
        <v>0.019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0.0002</v>
      </c>
      <c r="E33" s="6">
        <v>0.0002</v>
      </c>
      <c r="F33" s="6"/>
      <c r="G33" s="6">
        <f>CONVERT(A33,"um","mm")</f>
        <v>0.354</v>
      </c>
      <c r="H33" s="6">
        <f t="shared" si="1"/>
        <v>1.4981787345790896</v>
      </c>
      <c r="I33" s="6">
        <v>0.0002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0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37239.46597222222</v>
      </c>
    </row>
    <row r="2" spans="1:5" ht="8.25">
      <c r="A2" s="1" t="s">
        <v>1</v>
      </c>
      <c r="B2" s="1" t="s">
        <v>49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50</v>
      </c>
      <c r="C3" s="1">
        <f>AVERAGE(E3:F3)</f>
        <v>3.0416666666666665</v>
      </c>
      <c r="D3" s="1">
        <f>CONVERT(C3,"ft","m")</f>
        <v>0.9271</v>
      </c>
      <c r="E3" s="1">
        <f>CONVERT(VALUE(LEFT(B4,3)),"in","ft")</f>
        <v>2.9166666666666665</v>
      </c>
      <c r="F3" s="1">
        <f>CONVERT(VALUE(RIGHT(B4,3)),"in","ft")</f>
        <v>3.1666666666666665</v>
      </c>
    </row>
    <row r="4" spans="1:2" ht="8.25">
      <c r="A4" s="1" t="s">
        <v>3</v>
      </c>
      <c r="B4" s="1" t="s">
        <v>51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0.911</v>
      </c>
      <c r="V10" s="1">
        <f>CONVERT(U10,"um","mm")</f>
        <v>0.000911</v>
      </c>
      <c r="W10" s="1">
        <f>-LOG(V10/1,2)</f>
        <v>10.100261325522123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1.425</v>
      </c>
      <c r="V11" s="1">
        <f>CONVERT(U11,"um","mm")</f>
        <v>0.001425</v>
      </c>
      <c r="W11" s="1">
        <f aca="true" t="shared" si="2" ref="W11:W18">-LOG(V11/1,2)</f>
        <v>9.454822365384707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0.57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2.201</v>
      </c>
      <c r="V12" s="1">
        <f>CONVERT(U12,"um","mm")</f>
        <v>0.002201</v>
      </c>
      <c r="W12" s="1">
        <f t="shared" si="2"/>
        <v>8.827625139432618</v>
      </c>
    </row>
    <row r="13" spans="1:23" ht="8.25">
      <c r="A13" s="10">
        <v>0.49</v>
      </c>
      <c r="B13" s="11">
        <v>1100</v>
      </c>
      <c r="C13" s="6">
        <v>0.57</v>
      </c>
      <c r="D13" s="6">
        <v>99.4</v>
      </c>
      <c r="E13" s="6">
        <v>5.17</v>
      </c>
      <c r="F13" s="6"/>
      <c r="G13" s="6">
        <f>CONVERT(A13,"um","mm")</f>
        <v>0.00049</v>
      </c>
      <c r="H13" s="6">
        <f t="shared" si="1"/>
        <v>10.994930630321603</v>
      </c>
      <c r="I13" s="6">
        <v>99.4</v>
      </c>
      <c r="J13" s="6">
        <v>11</v>
      </c>
      <c r="K13" s="7">
        <v>5.17</v>
      </c>
      <c r="O13" s="1" t="s">
        <v>9</v>
      </c>
      <c r="P13" s="1">
        <v>21.09</v>
      </c>
      <c r="Q13" s="1">
        <f>CONVERT(P13,"um","mm")</f>
        <v>0.02109</v>
      </c>
      <c r="R13" s="1">
        <f t="shared" si="0"/>
        <v>5.56729709464312</v>
      </c>
      <c r="T13" s="1">
        <v>25</v>
      </c>
      <c r="U13" s="1">
        <v>3.681</v>
      </c>
      <c r="V13" s="1">
        <f>CONVERT(U13,"um","mm")</f>
        <v>0.003681</v>
      </c>
      <c r="W13" s="1">
        <f t="shared" si="2"/>
        <v>8.085686534940114</v>
      </c>
    </row>
    <row r="14" spans="1:23" ht="8.25">
      <c r="A14" s="10">
        <v>0.98</v>
      </c>
      <c r="B14" s="11">
        <v>1000</v>
      </c>
      <c r="C14" s="6">
        <v>5.74</v>
      </c>
      <c r="D14" s="6">
        <v>94.3</v>
      </c>
      <c r="E14" s="6">
        <v>8.45</v>
      </c>
      <c r="F14" s="6"/>
      <c r="G14" s="6">
        <f>CONVERT(A14,"um","mm")</f>
        <v>0.00098</v>
      </c>
      <c r="H14" s="6">
        <f t="shared" si="1"/>
        <v>9.994930630321603</v>
      </c>
      <c r="I14" s="6">
        <v>94.3</v>
      </c>
      <c r="J14" s="6">
        <v>10</v>
      </c>
      <c r="K14" s="7">
        <v>8.45</v>
      </c>
      <c r="O14" s="1" t="s">
        <v>10</v>
      </c>
      <c r="P14" s="1">
        <v>11.59</v>
      </c>
      <c r="Q14" s="1">
        <f>CONVERT(P14,"um","mm")</f>
        <v>0.01159</v>
      </c>
      <c r="R14" s="1">
        <f t="shared" si="0"/>
        <v>6.43097562343034</v>
      </c>
      <c r="T14" s="1">
        <v>50</v>
      </c>
      <c r="U14" s="1">
        <v>11.59</v>
      </c>
      <c r="V14" s="1">
        <f>CONVERT(U14,"um","mm")</f>
        <v>0.01159</v>
      </c>
      <c r="W14" s="1">
        <f t="shared" si="2"/>
        <v>6.43097562343034</v>
      </c>
    </row>
    <row r="15" spans="1:23" ht="8.25">
      <c r="A15" s="10">
        <v>1.95</v>
      </c>
      <c r="B15" s="11">
        <v>900</v>
      </c>
      <c r="C15" s="6">
        <v>14.2</v>
      </c>
      <c r="D15" s="6">
        <v>85.8</v>
      </c>
      <c r="E15" s="6">
        <v>12</v>
      </c>
      <c r="F15" s="6"/>
      <c r="G15" s="6">
        <f>CONVERT(A15,"um","mm")</f>
        <v>0.00195</v>
      </c>
      <c r="H15" s="6">
        <f t="shared" si="1"/>
        <v>9.002310160687202</v>
      </c>
      <c r="I15" s="6">
        <v>85.8</v>
      </c>
      <c r="J15" s="6">
        <v>9</v>
      </c>
      <c r="K15" s="7">
        <v>12</v>
      </c>
      <c r="O15" s="1" t="s">
        <v>29</v>
      </c>
      <c r="P15" s="1">
        <v>4.058</v>
      </c>
      <c r="Q15" s="1">
        <f>CONVERT(P15,"um","mm")</f>
        <v>0.004058</v>
      </c>
      <c r="R15" s="1">
        <f t="shared" si="0"/>
        <v>7.945015419567516</v>
      </c>
      <c r="T15" s="1">
        <v>75</v>
      </c>
      <c r="U15" s="1">
        <v>27.87</v>
      </c>
      <c r="V15" s="1">
        <f>CONVERT(U15,"um","mm")</f>
        <v>0.02787</v>
      </c>
      <c r="W15" s="1">
        <f t="shared" si="2"/>
        <v>5.165143187333003</v>
      </c>
    </row>
    <row r="16" spans="1:23" ht="8.25">
      <c r="A16" s="10">
        <v>3.9</v>
      </c>
      <c r="B16" s="11">
        <v>800</v>
      </c>
      <c r="C16" s="6">
        <v>26.2</v>
      </c>
      <c r="D16" s="6">
        <v>73.8</v>
      </c>
      <c r="E16" s="6">
        <v>14.9</v>
      </c>
      <c r="F16" s="6"/>
      <c r="G16" s="6">
        <f>CONVERT(A16,"um","mm")</f>
        <v>0.0039</v>
      </c>
      <c r="H16" s="6">
        <f t="shared" si="1"/>
        <v>8.002310160687202</v>
      </c>
      <c r="I16" s="6">
        <v>73.8</v>
      </c>
      <c r="J16" s="6">
        <v>8</v>
      </c>
      <c r="K16" s="7">
        <v>14.9</v>
      </c>
      <c r="O16" s="1" t="s">
        <v>11</v>
      </c>
      <c r="P16" s="1">
        <v>1.819</v>
      </c>
      <c r="Q16" s="1">
        <f>CONVERT(P16,"um","mm")</f>
        <v>0.001819</v>
      </c>
      <c r="R16" s="1">
        <f t="shared" si="0"/>
        <v>9.102638741672688</v>
      </c>
      <c r="T16" s="1">
        <v>84</v>
      </c>
      <c r="U16" s="1">
        <v>37.7</v>
      </c>
      <c r="V16" s="1">
        <f>CONVERT(U16,"um","mm")</f>
        <v>0.0377</v>
      </c>
      <c r="W16" s="1">
        <f t="shared" si="2"/>
        <v>4.729291666280785</v>
      </c>
    </row>
    <row r="17" spans="1:23" ht="8.25">
      <c r="A17" s="10">
        <v>7.8</v>
      </c>
      <c r="B17" s="11">
        <v>700</v>
      </c>
      <c r="C17" s="6">
        <v>41.1</v>
      </c>
      <c r="D17" s="6">
        <v>58.9</v>
      </c>
      <c r="E17" s="6">
        <v>16.4</v>
      </c>
      <c r="F17" s="6"/>
      <c r="G17" s="6">
        <f>CONVERT(A17,"um","mm")</f>
        <v>0.0078</v>
      </c>
      <c r="H17" s="6">
        <f t="shared" si="1"/>
        <v>7.002310160687201</v>
      </c>
      <c r="I17" s="6">
        <v>58.9</v>
      </c>
      <c r="J17" s="6">
        <v>7</v>
      </c>
      <c r="K17" s="7">
        <v>16.4</v>
      </c>
      <c r="O17" s="1" t="s">
        <v>12</v>
      </c>
      <c r="P17" s="1">
        <v>23.81</v>
      </c>
      <c r="T17" s="1">
        <v>90</v>
      </c>
      <c r="U17" s="1">
        <v>47.71</v>
      </c>
      <c r="V17" s="1">
        <f>CONVERT(U17,"um","mm")</f>
        <v>0.04771</v>
      </c>
      <c r="W17" s="1">
        <f t="shared" si="2"/>
        <v>4.389564503452506</v>
      </c>
    </row>
    <row r="18" spans="1:23" ht="8.25">
      <c r="A18" s="10">
        <v>15.6</v>
      </c>
      <c r="B18" s="11">
        <v>600</v>
      </c>
      <c r="C18" s="6">
        <v>57.5</v>
      </c>
      <c r="D18" s="6">
        <v>42.5</v>
      </c>
      <c r="E18" s="6">
        <v>21</v>
      </c>
      <c r="F18" s="6"/>
      <c r="G18" s="6">
        <f>CONVERT(A18,"um","mm")</f>
        <v>0.0156</v>
      </c>
      <c r="H18" s="6">
        <f t="shared" si="1"/>
        <v>6.002310160687201</v>
      </c>
      <c r="I18" s="6">
        <v>42.5</v>
      </c>
      <c r="J18" s="6">
        <v>6</v>
      </c>
      <c r="K18" s="7">
        <v>21</v>
      </c>
      <c r="O18" s="1" t="s">
        <v>13</v>
      </c>
      <c r="P18" s="1">
        <v>29.54</v>
      </c>
      <c r="T18" s="1">
        <v>95</v>
      </c>
      <c r="U18" s="1">
        <v>65.79</v>
      </c>
      <c r="V18" s="1">
        <f>CONVERT(U18,"um","mm")</f>
        <v>0.06579000000000002</v>
      </c>
      <c r="W18" s="1">
        <f t="shared" si="2"/>
        <v>3.925987877042062</v>
      </c>
    </row>
    <row r="19" spans="1:16" ht="8.25">
      <c r="A19" s="10">
        <v>31.2</v>
      </c>
      <c r="B19" s="11">
        <v>500</v>
      </c>
      <c r="C19" s="6">
        <v>78.5</v>
      </c>
      <c r="D19" s="6">
        <v>21.5</v>
      </c>
      <c r="E19" s="6">
        <v>5.18</v>
      </c>
      <c r="F19" s="6"/>
      <c r="G19" s="6">
        <f>CONVERT(A19,"um","mm")</f>
        <v>0.0312</v>
      </c>
      <c r="H19" s="6">
        <f t="shared" si="1"/>
        <v>5.002310160687201</v>
      </c>
      <c r="I19" s="6">
        <v>21.5</v>
      </c>
      <c r="J19" s="6">
        <v>5</v>
      </c>
      <c r="K19" s="7">
        <f>SUM(E19+E20+E21+E22)</f>
        <v>16.009999999999998</v>
      </c>
      <c r="O19" s="1" t="s">
        <v>14</v>
      </c>
      <c r="P19" s="1">
        <v>872.5</v>
      </c>
    </row>
    <row r="20" spans="1:31" ht="8.25">
      <c r="A20" s="10">
        <v>37.2</v>
      </c>
      <c r="B20" s="11">
        <v>400</v>
      </c>
      <c r="C20" s="6">
        <v>83.6</v>
      </c>
      <c r="D20" s="6">
        <v>16.4</v>
      </c>
      <c r="E20" s="6">
        <v>4.58</v>
      </c>
      <c r="F20" s="6"/>
      <c r="G20" s="6">
        <f>CONVERT(A20,"um","mm")</f>
        <v>0.0372</v>
      </c>
      <c r="H20" s="6">
        <f t="shared" si="1"/>
        <v>4.748553568441418</v>
      </c>
      <c r="I20" s="6">
        <v>16.4</v>
      </c>
      <c r="J20" s="6">
        <v>4</v>
      </c>
      <c r="K20" s="7">
        <f>SUM(E23+E24+E25+E26)</f>
        <v>3.89</v>
      </c>
      <c r="O20" s="1" t="s">
        <v>15</v>
      </c>
      <c r="P20" s="1">
        <v>140.1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88.2</v>
      </c>
      <c r="D21" s="6">
        <v>11.8</v>
      </c>
      <c r="E21" s="6">
        <v>3.74</v>
      </c>
      <c r="F21" s="6"/>
      <c r="G21" s="6">
        <f>CONVERT(A21,"um","mm")</f>
        <v>0.0442</v>
      </c>
      <c r="H21" s="6">
        <f t="shared" si="1"/>
        <v>4.499809820158018</v>
      </c>
      <c r="I21" s="6">
        <v>11.8</v>
      </c>
      <c r="J21" s="6">
        <v>3</v>
      </c>
      <c r="K21" s="7">
        <f>SUM(E27+E28+E29+E30)</f>
        <v>1.47</v>
      </c>
      <c r="O21" s="1" t="s">
        <v>30</v>
      </c>
      <c r="P21" s="1">
        <v>3.902</v>
      </c>
      <c r="U21" s="1">
        <v>0.000911</v>
      </c>
      <c r="V21" s="1">
        <v>0.001425</v>
      </c>
      <c r="W21" s="1">
        <v>0.002201</v>
      </c>
      <c r="X21" s="1">
        <v>0.003681</v>
      </c>
      <c r="Y21" s="1">
        <v>0.01159</v>
      </c>
      <c r="Z21" s="1">
        <v>0.02787</v>
      </c>
      <c r="AA21" s="1">
        <v>0.0377</v>
      </c>
      <c r="AB21" s="1">
        <v>0.04771</v>
      </c>
      <c r="AC21" s="1">
        <v>0.06579000000000002</v>
      </c>
      <c r="AD21" s="1">
        <f>((W21+AA21)/2)</f>
        <v>0.0199505</v>
      </c>
    </row>
    <row r="22" spans="1:31" ht="8.25">
      <c r="A22" s="10">
        <v>52.6</v>
      </c>
      <c r="B22" s="11">
        <v>270</v>
      </c>
      <c r="C22" s="6">
        <v>92</v>
      </c>
      <c r="D22" s="6">
        <v>8.04</v>
      </c>
      <c r="E22" s="6">
        <v>2.51</v>
      </c>
      <c r="F22" s="6"/>
      <c r="G22" s="6">
        <f>CONVERT(A22,"um","mm")</f>
        <v>0.0526</v>
      </c>
      <c r="H22" s="6">
        <f t="shared" si="1"/>
        <v>4.2487933902571475</v>
      </c>
      <c r="I22" s="6">
        <v>8.04</v>
      </c>
      <c r="J22" s="6">
        <v>2</v>
      </c>
      <c r="K22" s="7">
        <f>SUM(E31+E32+E33+E34)</f>
        <v>0.17340000000000003</v>
      </c>
      <c r="U22" s="1">
        <v>10.100261325522123</v>
      </c>
      <c r="V22" s="1">
        <v>9.454822365384707</v>
      </c>
      <c r="W22" s="1">
        <v>8.827625139432618</v>
      </c>
      <c r="X22" s="1">
        <v>8.085686534940114</v>
      </c>
      <c r="Y22" s="1">
        <v>6.43097562343034</v>
      </c>
      <c r="Z22" s="1">
        <v>5.165143187333003</v>
      </c>
      <c r="AA22" s="1">
        <v>4.729291666280785</v>
      </c>
      <c r="AB22" s="1">
        <v>4.389564503452506</v>
      </c>
      <c r="AC22" s="1">
        <v>3.925987877042062</v>
      </c>
      <c r="AD22" s="1">
        <f>((W22+AA22)/2)</f>
        <v>6.778458402856701</v>
      </c>
      <c r="AE22" s="1">
        <f>((X22-AB22)/2)</f>
        <v>1.848061015743804</v>
      </c>
    </row>
    <row r="23" spans="1:11" ht="8.25">
      <c r="A23" s="10">
        <v>62.5</v>
      </c>
      <c r="B23" s="11">
        <v>230</v>
      </c>
      <c r="C23" s="6">
        <v>94.5</v>
      </c>
      <c r="D23" s="6">
        <v>5.53</v>
      </c>
      <c r="E23" s="6">
        <v>1.49</v>
      </c>
      <c r="F23" s="6"/>
      <c r="G23" s="6">
        <f>CONVERT(A23,"um","mm")</f>
        <v>0.0625</v>
      </c>
      <c r="H23" s="6">
        <f t="shared" si="1"/>
        <v>4</v>
      </c>
      <c r="I23" s="6">
        <v>5.53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96</v>
      </c>
      <c r="D24" s="6">
        <v>4.04</v>
      </c>
      <c r="E24" s="6">
        <v>0.95</v>
      </c>
      <c r="F24" s="6"/>
      <c r="G24" s="6">
        <f>CONVERT(A24,"um","mm")</f>
        <v>0.074</v>
      </c>
      <c r="H24" s="6">
        <f t="shared" si="1"/>
        <v>3.7563309190331378</v>
      </c>
      <c r="I24" s="6">
        <v>4.04</v>
      </c>
      <c r="J24" s="6">
        <v>0</v>
      </c>
      <c r="K24" s="7">
        <f>SUM(E39+E40+E41+E42)</f>
        <v>0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96.9</v>
      </c>
      <c r="D25" s="6">
        <v>3.09</v>
      </c>
      <c r="E25" s="6">
        <v>0.76</v>
      </c>
      <c r="F25" s="6"/>
      <c r="G25" s="6">
        <f>CONVERT(A25,"um","mm")</f>
        <v>0.088</v>
      </c>
      <c r="H25" s="6">
        <f t="shared" si="1"/>
        <v>3.50635266602479</v>
      </c>
      <c r="I25" s="6">
        <v>3.09</v>
      </c>
      <c r="J25" s="6">
        <v>-1</v>
      </c>
      <c r="K25" s="7">
        <f>SUM(E43+E44)</f>
        <v>0</v>
      </c>
      <c r="O25" s="1">
        <f>SUM(K25+K24+K23+K22+K21+K20)</f>
        <v>5.5334</v>
      </c>
      <c r="P25" s="1">
        <f>SUM(K19+K18+K17+K16)</f>
        <v>68.31</v>
      </c>
      <c r="Q25" s="1">
        <f>SUM(K15+K14+K13+K12+K11+K10)</f>
        <v>26.189999999999998</v>
      </c>
    </row>
    <row r="26" spans="1:11" ht="8.25">
      <c r="A26" s="10">
        <v>105</v>
      </c>
      <c r="B26" s="11">
        <v>140</v>
      </c>
      <c r="C26" s="6">
        <v>97.7</v>
      </c>
      <c r="D26" s="6">
        <v>2.33</v>
      </c>
      <c r="E26" s="6">
        <v>0.69</v>
      </c>
      <c r="F26" s="6"/>
      <c r="G26" s="6">
        <f>CONVERT(A26,"um","mm")</f>
        <v>0.105</v>
      </c>
      <c r="H26" s="6">
        <f t="shared" si="1"/>
        <v>3.2515387669959646</v>
      </c>
      <c r="I26" s="6">
        <v>2.33</v>
      </c>
      <c r="J26" s="6"/>
      <c r="K26" s="7"/>
    </row>
    <row r="27" spans="1:11" ht="8.25">
      <c r="A27" s="10">
        <v>125</v>
      </c>
      <c r="B27" s="11">
        <v>120</v>
      </c>
      <c r="C27" s="6">
        <v>98.4</v>
      </c>
      <c r="D27" s="6">
        <v>1.64</v>
      </c>
      <c r="E27" s="6">
        <v>0.53</v>
      </c>
      <c r="F27" s="6"/>
      <c r="G27" s="6">
        <f>CONVERT(A27,"um","mm")</f>
        <v>0.125</v>
      </c>
      <c r="H27" s="6">
        <f t="shared" si="1"/>
        <v>3</v>
      </c>
      <c r="I27" s="6">
        <v>1.64</v>
      </c>
      <c r="J27" s="6"/>
      <c r="K27" s="7"/>
    </row>
    <row r="28" spans="1:11" ht="8.25">
      <c r="A28" s="10">
        <v>149</v>
      </c>
      <c r="B28" s="11">
        <v>100</v>
      </c>
      <c r="C28" s="6">
        <v>98.9</v>
      </c>
      <c r="D28" s="6">
        <v>1.11</v>
      </c>
      <c r="E28" s="6">
        <v>0.36</v>
      </c>
      <c r="F28" s="6"/>
      <c r="G28" s="6">
        <f>CONVERT(A28,"um","mm")</f>
        <v>0.149</v>
      </c>
      <c r="H28" s="6">
        <f t="shared" si="1"/>
        <v>2.746615764199926</v>
      </c>
      <c r="I28" s="6">
        <v>1.11</v>
      </c>
      <c r="J28" s="6"/>
      <c r="K28" s="7"/>
    </row>
    <row r="29" spans="1:11" ht="8.25">
      <c r="A29" s="10">
        <v>177</v>
      </c>
      <c r="B29" s="11">
        <v>80</v>
      </c>
      <c r="C29" s="6">
        <v>99.2</v>
      </c>
      <c r="D29" s="6">
        <v>0.76</v>
      </c>
      <c r="E29" s="6">
        <v>0.31</v>
      </c>
      <c r="F29" s="6"/>
      <c r="G29" s="6">
        <f>CONVERT(A29,"um","mm")</f>
        <v>0.177</v>
      </c>
      <c r="H29" s="6">
        <f t="shared" si="1"/>
        <v>2.49817873457909</v>
      </c>
      <c r="I29" s="6">
        <v>0.76</v>
      </c>
      <c r="J29" s="6"/>
      <c r="K29" s="7"/>
    </row>
    <row r="30" spans="1:11" ht="8.25">
      <c r="A30" s="10">
        <v>210</v>
      </c>
      <c r="B30" s="11">
        <v>70</v>
      </c>
      <c r="C30" s="6">
        <v>99.6</v>
      </c>
      <c r="D30" s="6">
        <v>0.45</v>
      </c>
      <c r="E30" s="6">
        <v>0.27</v>
      </c>
      <c r="F30" s="6"/>
      <c r="G30" s="6">
        <f>CONVERT(A30,"um","mm")</f>
        <v>0.21</v>
      </c>
      <c r="H30" s="6">
        <f t="shared" si="1"/>
        <v>2.2515387669959646</v>
      </c>
      <c r="I30" s="6">
        <v>0.45</v>
      </c>
      <c r="J30" s="6"/>
      <c r="K30" s="7"/>
    </row>
    <row r="31" spans="1:11" ht="8.25">
      <c r="A31" s="10">
        <v>250</v>
      </c>
      <c r="B31" s="11">
        <v>60</v>
      </c>
      <c r="C31" s="6">
        <v>99.8</v>
      </c>
      <c r="D31" s="6">
        <v>0.18</v>
      </c>
      <c r="E31" s="6">
        <v>0.14</v>
      </c>
      <c r="F31" s="6"/>
      <c r="G31" s="6">
        <f>CONVERT(A31,"um","mm")</f>
        <v>0.25</v>
      </c>
      <c r="H31" s="6">
        <f t="shared" si="1"/>
        <v>2</v>
      </c>
      <c r="I31" s="6">
        <v>0.18</v>
      </c>
      <c r="J31" s="6"/>
      <c r="K31" s="7"/>
    </row>
    <row r="32" spans="1:11" ht="8.25">
      <c r="A32" s="10">
        <v>297</v>
      </c>
      <c r="B32" s="11">
        <v>50</v>
      </c>
      <c r="C32" s="6">
        <v>99.97</v>
      </c>
      <c r="D32" s="6">
        <v>0.034</v>
      </c>
      <c r="E32" s="6">
        <v>0.032</v>
      </c>
      <c r="F32" s="6"/>
      <c r="G32" s="6">
        <f>CONVERT(A32,"um","mm")</f>
        <v>0.297</v>
      </c>
      <c r="H32" s="6">
        <f t="shared" si="1"/>
        <v>1.7514651638613215</v>
      </c>
      <c r="I32" s="6">
        <v>0.034</v>
      </c>
      <c r="J32" s="6"/>
      <c r="K32" s="7"/>
    </row>
    <row r="33" spans="1:11" ht="8.25">
      <c r="A33" s="10">
        <v>354</v>
      </c>
      <c r="B33" s="11">
        <v>45</v>
      </c>
      <c r="C33" s="6">
        <v>99.999</v>
      </c>
      <c r="D33" s="6">
        <v>0.0014</v>
      </c>
      <c r="E33" s="6">
        <v>0.0014</v>
      </c>
      <c r="F33" s="6"/>
      <c r="G33" s="6">
        <f>CONVERT(A33,"um","mm")</f>
        <v>0.354</v>
      </c>
      <c r="H33" s="6">
        <f t="shared" si="1"/>
        <v>1.4981787345790896</v>
      </c>
      <c r="I33" s="6">
        <v>0.0014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0.281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37239.46527777778</v>
      </c>
    </row>
    <row r="2" spans="1:5" ht="8.25">
      <c r="A2" s="1" t="s">
        <v>1</v>
      </c>
      <c r="B2" s="1" t="s">
        <v>45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46</v>
      </c>
      <c r="C3" s="1">
        <f>AVERAGE(E3:F3)</f>
        <v>1.7916666666666667</v>
      </c>
      <c r="D3" s="1">
        <f>CONVERT(C3,"ft","m")</f>
        <v>0.5461</v>
      </c>
      <c r="E3" s="1">
        <f>CONVERT(VALUE(LEFT(B4,3)),"in","ft")</f>
        <v>1.6666666666666667</v>
      </c>
      <c r="F3" s="1">
        <f>CONVERT(VALUE(RIGHT(B4,3)),"in","ft")</f>
        <v>1.9166666666666667</v>
      </c>
    </row>
    <row r="4" spans="1:2" ht="8.25">
      <c r="A4" s="1" t="s">
        <v>3</v>
      </c>
      <c r="B4" s="1" t="s">
        <v>47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0.962</v>
      </c>
      <c r="V10" s="1">
        <f>CONVERT(U10,"um","mm")</f>
        <v>0.000962</v>
      </c>
      <c r="W10" s="1">
        <f>-LOG(V10/1,2)</f>
        <v>10.021675485554134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1.534</v>
      </c>
      <c r="V11" s="1">
        <f>CONVERT(U11,"um","mm")</f>
        <v>0.001534</v>
      </c>
      <c r="W11" s="1">
        <f aca="true" t="shared" si="2" ref="W11:W18">-LOG(V11/1,2)</f>
        <v>9.34848580182124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0.51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2.387</v>
      </c>
      <c r="V12" s="1">
        <f>CONVERT(U12,"um","mm")</f>
        <v>0.002387</v>
      </c>
      <c r="W12" s="1">
        <f t="shared" si="2"/>
        <v>8.710585718242397</v>
      </c>
    </row>
    <row r="13" spans="1:23" ht="8.25">
      <c r="A13" s="10">
        <v>0.49</v>
      </c>
      <c r="B13" s="11">
        <v>1100</v>
      </c>
      <c r="C13" s="6">
        <v>0.51</v>
      </c>
      <c r="D13" s="6">
        <v>99.5</v>
      </c>
      <c r="E13" s="6">
        <v>4.66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4.66</v>
      </c>
      <c r="O13" s="1" t="s">
        <v>9</v>
      </c>
      <c r="P13" s="1">
        <v>22.05</v>
      </c>
      <c r="Q13" s="1">
        <f>CONVERT(P13,"um","mm")</f>
        <v>0.02205</v>
      </c>
      <c r="R13" s="1">
        <f t="shared" si="0"/>
        <v>5.503077533991929</v>
      </c>
      <c r="T13" s="1">
        <v>25</v>
      </c>
      <c r="U13" s="1">
        <v>3.981</v>
      </c>
      <c r="V13" s="1">
        <f>CONVERT(U13,"um","mm")</f>
        <v>0.003981</v>
      </c>
      <c r="W13" s="1">
        <f t="shared" si="2"/>
        <v>7.972653413232824</v>
      </c>
    </row>
    <row r="14" spans="1:23" ht="8.25">
      <c r="A14" s="10">
        <v>0.98</v>
      </c>
      <c r="B14" s="11">
        <v>1000</v>
      </c>
      <c r="C14" s="6">
        <v>5.17</v>
      </c>
      <c r="D14" s="6">
        <v>94.8</v>
      </c>
      <c r="E14" s="6">
        <v>7.9</v>
      </c>
      <c r="F14" s="6"/>
      <c r="G14" s="6">
        <f>CONVERT(A14,"um","mm")</f>
        <v>0.00098</v>
      </c>
      <c r="H14" s="6">
        <f t="shared" si="1"/>
        <v>9.994930630321603</v>
      </c>
      <c r="I14" s="6">
        <v>94.8</v>
      </c>
      <c r="J14" s="6">
        <v>10</v>
      </c>
      <c r="K14" s="7">
        <v>7.9</v>
      </c>
      <c r="O14" s="1" t="s">
        <v>10</v>
      </c>
      <c r="P14" s="1">
        <v>11.77</v>
      </c>
      <c r="Q14" s="1">
        <f>CONVERT(P14,"um","mm")</f>
        <v>0.01177</v>
      </c>
      <c r="R14" s="1">
        <f t="shared" si="0"/>
        <v>6.408741869398368</v>
      </c>
      <c r="T14" s="1">
        <v>50</v>
      </c>
      <c r="U14" s="1">
        <v>11.77</v>
      </c>
      <c r="V14" s="1">
        <f>CONVERT(U14,"um","mm")</f>
        <v>0.01177</v>
      </c>
      <c r="W14" s="1">
        <f t="shared" si="2"/>
        <v>6.408741869398368</v>
      </c>
    </row>
    <row r="15" spans="1:23" ht="8.25">
      <c r="A15" s="10">
        <v>1.95</v>
      </c>
      <c r="B15" s="11">
        <v>900</v>
      </c>
      <c r="C15" s="6">
        <v>13.1</v>
      </c>
      <c r="D15" s="6">
        <v>86.9</v>
      </c>
      <c r="E15" s="6">
        <v>11.5</v>
      </c>
      <c r="F15" s="6"/>
      <c r="G15" s="6">
        <f>CONVERT(A15,"um","mm")</f>
        <v>0.00195</v>
      </c>
      <c r="H15" s="6">
        <f t="shared" si="1"/>
        <v>9.002310160687202</v>
      </c>
      <c r="I15" s="6">
        <v>86.9</v>
      </c>
      <c r="J15" s="6">
        <v>9</v>
      </c>
      <c r="K15" s="7">
        <v>11.5</v>
      </c>
      <c r="O15" s="1" t="s">
        <v>29</v>
      </c>
      <c r="P15" s="1">
        <v>4.275</v>
      </c>
      <c r="Q15" s="1">
        <f>CONVERT(P15,"um","mm")</f>
        <v>0.004275</v>
      </c>
      <c r="R15" s="1">
        <f t="shared" si="0"/>
        <v>7.869859864663551</v>
      </c>
      <c r="T15" s="1">
        <v>75</v>
      </c>
      <c r="U15" s="1">
        <v>26.95</v>
      </c>
      <c r="V15" s="1">
        <f>CONVERT(U15,"um","mm")</f>
        <v>0.02695</v>
      </c>
      <c r="W15" s="1">
        <f t="shared" si="2"/>
        <v>5.213570916796944</v>
      </c>
    </row>
    <row r="16" spans="1:23" ht="8.25">
      <c r="A16" s="10">
        <v>3.9</v>
      </c>
      <c r="B16" s="11">
        <v>800</v>
      </c>
      <c r="C16" s="6">
        <v>24.6</v>
      </c>
      <c r="D16" s="6">
        <v>75.4</v>
      </c>
      <c r="E16" s="6">
        <v>15.2</v>
      </c>
      <c r="F16" s="6"/>
      <c r="G16" s="6">
        <f>CONVERT(A16,"um","mm")</f>
        <v>0.0039</v>
      </c>
      <c r="H16" s="6">
        <f t="shared" si="1"/>
        <v>8.002310160687202</v>
      </c>
      <c r="I16" s="6">
        <v>75.4</v>
      </c>
      <c r="J16" s="6">
        <v>8</v>
      </c>
      <c r="K16" s="7">
        <v>15.2</v>
      </c>
      <c r="O16" s="1" t="s">
        <v>11</v>
      </c>
      <c r="P16" s="1">
        <v>1.874</v>
      </c>
      <c r="Q16" s="1">
        <f>CONVERT(P16,"um","mm")</f>
        <v>0.001874</v>
      </c>
      <c r="R16" s="1">
        <f t="shared" si="0"/>
        <v>9.059663331664987</v>
      </c>
      <c r="T16" s="1">
        <v>84</v>
      </c>
      <c r="U16" s="1">
        <v>36.85</v>
      </c>
      <c r="V16" s="1">
        <f>CONVERT(U16,"um","mm")</f>
        <v>0.03685</v>
      </c>
      <c r="W16" s="1">
        <f t="shared" si="2"/>
        <v>4.762191570454379</v>
      </c>
    </row>
    <row r="17" spans="1:23" ht="8.25">
      <c r="A17" s="10">
        <v>7.8</v>
      </c>
      <c r="B17" s="11">
        <v>700</v>
      </c>
      <c r="C17" s="6">
        <v>39.8</v>
      </c>
      <c r="D17" s="6">
        <v>60.2</v>
      </c>
      <c r="E17" s="6">
        <v>18.1</v>
      </c>
      <c r="F17" s="6"/>
      <c r="G17" s="6">
        <f>CONVERT(A17,"um","mm")</f>
        <v>0.0078</v>
      </c>
      <c r="H17" s="6">
        <f t="shared" si="1"/>
        <v>7.002310160687201</v>
      </c>
      <c r="I17" s="6">
        <v>60.2</v>
      </c>
      <c r="J17" s="6">
        <v>7</v>
      </c>
      <c r="K17" s="7">
        <v>18.1</v>
      </c>
      <c r="O17" s="1" t="s">
        <v>12</v>
      </c>
      <c r="P17" s="1">
        <v>21.69</v>
      </c>
      <c r="T17" s="1">
        <v>90</v>
      </c>
      <c r="U17" s="1">
        <v>47.94</v>
      </c>
      <c r="V17" s="1">
        <f>CONVERT(U17,"um","mm")</f>
        <v>0.04794</v>
      </c>
      <c r="W17" s="1">
        <f t="shared" si="2"/>
        <v>4.382626280787679</v>
      </c>
    </row>
    <row r="18" spans="1:23" ht="8.25">
      <c r="A18" s="10">
        <v>15.6</v>
      </c>
      <c r="B18" s="11">
        <v>600</v>
      </c>
      <c r="C18" s="6">
        <v>57.9</v>
      </c>
      <c r="D18" s="6">
        <v>42.1</v>
      </c>
      <c r="E18" s="6">
        <v>21.5</v>
      </c>
      <c r="F18" s="6"/>
      <c r="G18" s="6">
        <f>CONVERT(A18,"um","mm")</f>
        <v>0.0156</v>
      </c>
      <c r="H18" s="6">
        <f t="shared" si="1"/>
        <v>6.002310160687201</v>
      </c>
      <c r="I18" s="6">
        <v>42.1</v>
      </c>
      <c r="J18" s="6">
        <v>6</v>
      </c>
      <c r="K18" s="7">
        <v>21.5</v>
      </c>
      <c r="O18" s="1" t="s">
        <v>13</v>
      </c>
      <c r="P18" s="1">
        <v>32.92</v>
      </c>
      <c r="T18" s="1">
        <v>95</v>
      </c>
      <c r="U18" s="1">
        <v>72.85</v>
      </c>
      <c r="V18" s="1">
        <f>CONVERT(U18,"um","mm")</f>
        <v>0.07285</v>
      </c>
      <c r="W18" s="1">
        <f t="shared" si="2"/>
        <v>3.778927217484937</v>
      </c>
    </row>
    <row r="19" spans="1:16" ht="8.25">
      <c r="A19" s="10">
        <v>31.2</v>
      </c>
      <c r="B19" s="11">
        <v>500</v>
      </c>
      <c r="C19" s="6">
        <v>79.4</v>
      </c>
      <c r="D19" s="6">
        <v>20.6</v>
      </c>
      <c r="E19" s="6">
        <v>4.87</v>
      </c>
      <c r="F19" s="6"/>
      <c r="G19" s="6">
        <f>CONVERT(A19,"um","mm")</f>
        <v>0.0312</v>
      </c>
      <c r="H19" s="6">
        <f t="shared" si="1"/>
        <v>5.002310160687201</v>
      </c>
      <c r="I19" s="6">
        <v>20.6</v>
      </c>
      <c r="J19" s="6">
        <v>5</v>
      </c>
      <c r="K19" s="7">
        <f>SUM(E19+E20+E21+E22)</f>
        <v>14.360000000000001</v>
      </c>
      <c r="O19" s="1" t="s">
        <v>14</v>
      </c>
      <c r="P19" s="1">
        <v>1084</v>
      </c>
    </row>
    <row r="20" spans="1:31" ht="8.25">
      <c r="A20" s="10">
        <v>37.2</v>
      </c>
      <c r="B20" s="11">
        <v>400</v>
      </c>
      <c r="C20" s="6">
        <v>84.2</v>
      </c>
      <c r="D20" s="6">
        <v>15.8</v>
      </c>
      <c r="E20" s="6">
        <v>4.12</v>
      </c>
      <c r="F20" s="6"/>
      <c r="G20" s="6">
        <f>CONVERT(A20,"um","mm")</f>
        <v>0.0372</v>
      </c>
      <c r="H20" s="6">
        <f t="shared" si="1"/>
        <v>4.748553568441418</v>
      </c>
      <c r="I20" s="6">
        <v>15.8</v>
      </c>
      <c r="J20" s="6">
        <v>4</v>
      </c>
      <c r="K20" s="7">
        <f>SUM(E23+E24+E25+E26)</f>
        <v>3.88</v>
      </c>
      <c r="O20" s="1" t="s">
        <v>15</v>
      </c>
      <c r="P20" s="1">
        <v>149.3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88.4</v>
      </c>
      <c r="D21" s="6">
        <v>11.6</v>
      </c>
      <c r="E21" s="6">
        <v>3.22</v>
      </c>
      <c r="F21" s="6"/>
      <c r="G21" s="6">
        <f>CONVERT(A21,"um","mm")</f>
        <v>0.0442</v>
      </c>
      <c r="H21" s="6">
        <f t="shared" si="1"/>
        <v>4.499809820158018</v>
      </c>
      <c r="I21" s="6">
        <v>11.6</v>
      </c>
      <c r="J21" s="6">
        <v>3</v>
      </c>
      <c r="K21" s="7">
        <f>SUM(E27+E28+E29+E30)</f>
        <v>2.16</v>
      </c>
      <c r="O21" s="1" t="s">
        <v>30</v>
      </c>
      <c r="P21" s="1">
        <v>3.872</v>
      </c>
      <c r="U21" s="1">
        <v>0.000962</v>
      </c>
      <c r="V21" s="1">
        <v>0.001534</v>
      </c>
      <c r="W21" s="1">
        <v>0.002387</v>
      </c>
      <c r="X21" s="1">
        <v>0.003981</v>
      </c>
      <c r="Y21" s="1">
        <v>0.01177</v>
      </c>
      <c r="Z21" s="1">
        <v>0.02695</v>
      </c>
      <c r="AA21" s="1">
        <v>0.03685</v>
      </c>
      <c r="AB21" s="1">
        <v>0.04794</v>
      </c>
      <c r="AC21" s="1">
        <v>0.07285</v>
      </c>
      <c r="AD21" s="1">
        <f>((W21+AA21)/2)</f>
        <v>0.0196185</v>
      </c>
    </row>
    <row r="22" spans="1:31" ht="8.25">
      <c r="A22" s="10">
        <v>52.6</v>
      </c>
      <c r="B22" s="11">
        <v>270</v>
      </c>
      <c r="C22" s="6">
        <v>91.6</v>
      </c>
      <c r="D22" s="6">
        <v>8.43</v>
      </c>
      <c r="E22" s="6">
        <v>2.15</v>
      </c>
      <c r="F22" s="6"/>
      <c r="G22" s="6">
        <f>CONVERT(A22,"um","mm")</f>
        <v>0.0526</v>
      </c>
      <c r="H22" s="6">
        <f t="shared" si="1"/>
        <v>4.2487933902571475</v>
      </c>
      <c r="I22" s="6">
        <v>8.43</v>
      </c>
      <c r="J22" s="6">
        <v>2</v>
      </c>
      <c r="K22" s="7">
        <f>SUM(E31+E32+E33+E34)</f>
        <v>0.21837</v>
      </c>
      <c r="U22" s="1">
        <v>10.021675485554134</v>
      </c>
      <c r="V22" s="1">
        <v>9.34848580182124</v>
      </c>
      <c r="W22" s="1">
        <v>8.710585718242397</v>
      </c>
      <c r="X22" s="1">
        <v>7.972653413232824</v>
      </c>
      <c r="Y22" s="1">
        <v>6.408741869398368</v>
      </c>
      <c r="Z22" s="1">
        <v>5.213570916796944</v>
      </c>
      <c r="AA22" s="1">
        <v>4.762191570454379</v>
      </c>
      <c r="AB22" s="1">
        <v>4.382626280787679</v>
      </c>
      <c r="AC22" s="1">
        <v>3.778927217484937</v>
      </c>
      <c r="AD22" s="1">
        <f>((W22+AA22)/2)</f>
        <v>6.736388644348388</v>
      </c>
      <c r="AE22" s="1">
        <f>((X22-AB22)/2)</f>
        <v>1.7950135662225728</v>
      </c>
    </row>
    <row r="23" spans="1:11" ht="8.25">
      <c r="A23" s="10">
        <v>62.5</v>
      </c>
      <c r="B23" s="11">
        <v>230</v>
      </c>
      <c r="C23" s="6">
        <v>93.7</v>
      </c>
      <c r="D23" s="6">
        <v>6.27</v>
      </c>
      <c r="E23" s="6">
        <v>1.38</v>
      </c>
      <c r="F23" s="6"/>
      <c r="G23" s="6">
        <f>CONVERT(A23,"um","mm")</f>
        <v>0.0625</v>
      </c>
      <c r="H23" s="6">
        <f t="shared" si="1"/>
        <v>4</v>
      </c>
      <c r="I23" s="6">
        <v>6.27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95.1</v>
      </c>
      <c r="D24" s="6">
        <v>4.89</v>
      </c>
      <c r="E24" s="6">
        <v>0.99</v>
      </c>
      <c r="F24" s="6"/>
      <c r="G24" s="6">
        <f>CONVERT(A24,"um","mm")</f>
        <v>0.074</v>
      </c>
      <c r="H24" s="6">
        <f t="shared" si="1"/>
        <v>3.7563309190331378</v>
      </c>
      <c r="I24" s="6">
        <v>4.89</v>
      </c>
      <c r="J24" s="6">
        <v>0</v>
      </c>
      <c r="K24" s="7">
        <f>SUM(E39+E40+E41+E42)</f>
        <v>0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96.1</v>
      </c>
      <c r="D25" s="6">
        <v>3.9</v>
      </c>
      <c r="E25" s="6">
        <v>0.81</v>
      </c>
      <c r="F25" s="6"/>
      <c r="G25" s="6">
        <f>CONVERT(A25,"um","mm")</f>
        <v>0.088</v>
      </c>
      <c r="H25" s="6">
        <f t="shared" si="1"/>
        <v>3.50635266602479</v>
      </c>
      <c r="I25" s="6">
        <v>3.9</v>
      </c>
      <c r="J25" s="6">
        <v>-1</v>
      </c>
      <c r="K25" s="7">
        <f>SUM(E43+E44)</f>
        <v>0</v>
      </c>
      <c r="O25" s="1">
        <f>SUM(K25+K24+K23+K22+K21+K20)</f>
        <v>6.25837</v>
      </c>
      <c r="P25" s="1">
        <f>SUM(K19+K18+K17+K16)</f>
        <v>69.16</v>
      </c>
      <c r="Q25" s="1">
        <f>SUM(K15+K14+K13+K12+K11+K10)</f>
        <v>24.57</v>
      </c>
    </row>
    <row r="26" spans="1:11" ht="8.25">
      <c r="A26" s="10">
        <v>105</v>
      </c>
      <c r="B26" s="11">
        <v>140</v>
      </c>
      <c r="C26" s="6">
        <v>96.9</v>
      </c>
      <c r="D26" s="6">
        <v>3.08</v>
      </c>
      <c r="E26" s="6">
        <v>0.7</v>
      </c>
      <c r="F26" s="6"/>
      <c r="G26" s="6">
        <f>CONVERT(A26,"um","mm")</f>
        <v>0.105</v>
      </c>
      <c r="H26" s="6">
        <f t="shared" si="1"/>
        <v>3.2515387669959646</v>
      </c>
      <c r="I26" s="6">
        <v>3.08</v>
      </c>
      <c r="J26" s="6"/>
      <c r="K26" s="7"/>
    </row>
    <row r="27" spans="1:11" ht="8.25">
      <c r="A27" s="10">
        <v>125</v>
      </c>
      <c r="B27" s="11">
        <v>120</v>
      </c>
      <c r="C27" s="6">
        <v>97.6</v>
      </c>
      <c r="D27" s="6">
        <v>2.39</v>
      </c>
      <c r="E27" s="6">
        <v>0.6</v>
      </c>
      <c r="F27" s="6"/>
      <c r="G27" s="6">
        <f>CONVERT(A27,"um","mm")</f>
        <v>0.125</v>
      </c>
      <c r="H27" s="6">
        <f t="shared" si="1"/>
        <v>3</v>
      </c>
      <c r="I27" s="6">
        <v>2.39</v>
      </c>
      <c r="J27" s="6"/>
      <c r="K27" s="7"/>
    </row>
    <row r="28" spans="1:11" ht="8.25">
      <c r="A28" s="10">
        <v>149</v>
      </c>
      <c r="B28" s="11">
        <v>100</v>
      </c>
      <c r="C28" s="6">
        <v>98.2</v>
      </c>
      <c r="D28" s="6">
        <v>1.78</v>
      </c>
      <c r="E28" s="6">
        <v>0.55</v>
      </c>
      <c r="F28" s="6"/>
      <c r="G28" s="6">
        <f>CONVERT(A28,"um","mm")</f>
        <v>0.149</v>
      </c>
      <c r="H28" s="6">
        <f t="shared" si="1"/>
        <v>2.746615764199926</v>
      </c>
      <c r="I28" s="6">
        <v>1.78</v>
      </c>
      <c r="J28" s="6"/>
      <c r="K28" s="7"/>
    </row>
    <row r="29" spans="1:11" ht="8.25">
      <c r="A29" s="10">
        <v>177</v>
      </c>
      <c r="B29" s="11">
        <v>80</v>
      </c>
      <c r="C29" s="6">
        <v>98.8</v>
      </c>
      <c r="D29" s="6">
        <v>1.23</v>
      </c>
      <c r="E29" s="6">
        <v>0.56</v>
      </c>
      <c r="F29" s="6"/>
      <c r="G29" s="6">
        <f>CONVERT(A29,"um","mm")</f>
        <v>0.177</v>
      </c>
      <c r="H29" s="6">
        <f t="shared" si="1"/>
        <v>2.49817873457909</v>
      </c>
      <c r="I29" s="6">
        <v>1.23</v>
      </c>
      <c r="J29" s="6"/>
      <c r="K29" s="7"/>
    </row>
    <row r="30" spans="1:11" ht="8.25">
      <c r="A30" s="10">
        <v>210</v>
      </c>
      <c r="B30" s="11">
        <v>70</v>
      </c>
      <c r="C30" s="6">
        <v>99.3</v>
      </c>
      <c r="D30" s="6">
        <v>0.67</v>
      </c>
      <c r="E30" s="6">
        <v>0.45</v>
      </c>
      <c r="F30" s="6"/>
      <c r="G30" s="6">
        <f>CONVERT(A30,"um","mm")</f>
        <v>0.21</v>
      </c>
      <c r="H30" s="6">
        <f t="shared" si="1"/>
        <v>2.2515387669959646</v>
      </c>
      <c r="I30" s="6">
        <v>0.67</v>
      </c>
      <c r="J30" s="6"/>
      <c r="K30" s="7"/>
    </row>
    <row r="31" spans="1:11" ht="8.25">
      <c r="A31" s="10">
        <v>250</v>
      </c>
      <c r="B31" s="11">
        <v>60</v>
      </c>
      <c r="C31" s="6">
        <v>99.8</v>
      </c>
      <c r="D31" s="6">
        <v>0.22</v>
      </c>
      <c r="E31" s="6">
        <v>0.19</v>
      </c>
      <c r="F31" s="6"/>
      <c r="G31" s="6">
        <f>CONVERT(A31,"um","mm")</f>
        <v>0.25</v>
      </c>
      <c r="H31" s="6">
        <f t="shared" si="1"/>
        <v>2</v>
      </c>
      <c r="I31" s="6">
        <v>0.22</v>
      </c>
      <c r="J31" s="6"/>
      <c r="K31" s="7"/>
    </row>
    <row r="32" spans="1:11" ht="8.25">
      <c r="A32" s="10">
        <v>297</v>
      </c>
      <c r="B32" s="11">
        <v>50</v>
      </c>
      <c r="C32" s="6">
        <v>99.97</v>
      </c>
      <c r="D32" s="6">
        <v>0.028</v>
      </c>
      <c r="E32" s="6">
        <v>0.028</v>
      </c>
      <c r="F32" s="6"/>
      <c r="G32" s="6">
        <f>CONVERT(A32,"um","mm")</f>
        <v>0.297</v>
      </c>
      <c r="H32" s="6">
        <f t="shared" si="1"/>
        <v>1.7514651638613215</v>
      </c>
      <c r="I32" s="6">
        <v>0.028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0.00037</v>
      </c>
      <c r="E33" s="6">
        <v>0.00037</v>
      </c>
      <c r="F33" s="6"/>
      <c r="G33" s="6">
        <f>CONVERT(A33,"um","mm")</f>
        <v>0.354</v>
      </c>
      <c r="H33" s="6">
        <f t="shared" si="1"/>
        <v>1.4981787345790896</v>
      </c>
      <c r="I33" s="6">
        <v>0.00037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0.140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3" width="5.00390625" style="1" bestFit="1" customWidth="1"/>
    <col min="24" max="24" width="4.7109375" style="1" bestFit="1" customWidth="1"/>
    <col min="25" max="25" width="4.57421875" style="1" bestFit="1" customWidth="1"/>
    <col min="26" max="27" width="4.8515625" style="1" bestFit="1" customWidth="1"/>
    <col min="28" max="28" width="4.7109375" style="1" bestFit="1" customWidth="1"/>
    <col min="29" max="29" width="5.0039062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37239.46666666667</v>
      </c>
    </row>
    <row r="2" spans="1:5" ht="8.25">
      <c r="A2" s="1" t="s">
        <v>1</v>
      </c>
      <c r="B2" s="1" t="s">
        <v>23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24</v>
      </c>
      <c r="C3" s="1">
        <f>AVERAGE(E3:F3)</f>
        <v>0.5416666666666666</v>
      </c>
      <c r="D3" s="1">
        <f>CONVERT(C3,"ft","m")</f>
        <v>0.1651</v>
      </c>
      <c r="E3" s="1">
        <f>CONVERT(VALUE(LEFT(B4,3)),"in","ft")</f>
        <v>0.4166666666666667</v>
      </c>
      <c r="F3" s="1">
        <f>CONVERT(VALUE(RIGHT(B4,3)),"in","ft")</f>
        <v>0.6666666666666666</v>
      </c>
    </row>
    <row r="4" spans="1:2" ht="8.25">
      <c r="A4" s="1" t="s">
        <v>3</v>
      </c>
      <c r="B4" s="1" t="s">
        <v>4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22</v>
      </c>
      <c r="U7" s="1" t="s">
        <v>32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O9" s="1" t="s">
        <v>6</v>
      </c>
      <c r="P9" s="1">
        <v>0.375</v>
      </c>
      <c r="Q9" s="1">
        <f>CONVERT(P9,"um","mm")</f>
        <v>0.000375</v>
      </c>
      <c r="R9" s="1">
        <f>-LOG(Q9/1,2)</f>
        <v>11.380821783940931</v>
      </c>
      <c r="T9" s="1">
        <v>5</v>
      </c>
      <c r="U9" s="1">
        <v>0.984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7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10</v>
      </c>
      <c r="U10" s="1">
        <v>1.605</v>
      </c>
      <c r="V10" s="1">
        <f>CONVERT(U10,"um","mm")</f>
        <v>0.001605</v>
      </c>
      <c r="W10" s="1">
        <f>-LOG(V10/1,2)</f>
        <v>9.28321098731451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8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16</v>
      </c>
      <c r="U11" s="1">
        <v>2.547</v>
      </c>
      <c r="V11" s="1">
        <f>CONVERT(U11,"um","mm")</f>
        <v>0.002547</v>
      </c>
      <c r="W11" s="1">
        <f aca="true" t="shared" si="2" ref="W11:W18">-LOG(V11/1,2)</f>
        <v>8.61698532504998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0.49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0.49</v>
      </c>
      <c r="O12" s="1" t="s">
        <v>9</v>
      </c>
      <c r="P12" s="1">
        <v>27.3</v>
      </c>
      <c r="Q12" s="1">
        <f>CONVERT(P12,"um","mm")</f>
        <v>0.0273</v>
      </c>
      <c r="R12" s="1">
        <f t="shared" si="0"/>
        <v>5.194955238629597</v>
      </c>
      <c r="T12" s="1">
        <v>25</v>
      </c>
      <c r="U12" s="1">
        <v>4.322</v>
      </c>
      <c r="V12" s="1">
        <f>CONVERT(U12,"um","mm")</f>
        <v>0.004322</v>
      </c>
      <c r="W12" s="1">
        <f t="shared" si="2"/>
        <v>7.854085212464667</v>
      </c>
    </row>
    <row r="13" spans="1:23" ht="8.25">
      <c r="A13" s="10">
        <v>0.49</v>
      </c>
      <c r="B13" s="11">
        <v>1100</v>
      </c>
      <c r="C13" s="6">
        <v>0.49</v>
      </c>
      <c r="D13" s="6">
        <v>99.5</v>
      </c>
      <c r="E13" s="6">
        <v>4.47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4.47</v>
      </c>
      <c r="O13" s="1" t="s">
        <v>10</v>
      </c>
      <c r="P13" s="1">
        <v>13.82</v>
      </c>
      <c r="Q13" s="1">
        <f>CONVERT(P13,"um","mm")</f>
        <v>0.01382</v>
      </c>
      <c r="R13" s="1">
        <f t="shared" si="0"/>
        <v>6.177098574048553</v>
      </c>
      <c r="T13" s="1">
        <v>50</v>
      </c>
      <c r="U13" s="1">
        <v>13.82</v>
      </c>
      <c r="V13" s="1">
        <f>CONVERT(U13,"um","mm")</f>
        <v>0.01382</v>
      </c>
      <c r="W13" s="1">
        <f t="shared" si="2"/>
        <v>6.177098574048553</v>
      </c>
    </row>
    <row r="14" spans="1:23" ht="8.25">
      <c r="A14" s="10">
        <v>0.98</v>
      </c>
      <c r="B14" s="11">
        <v>1000</v>
      </c>
      <c r="C14" s="6">
        <v>4.96</v>
      </c>
      <c r="D14" s="6">
        <v>95</v>
      </c>
      <c r="E14" s="6">
        <v>7.38</v>
      </c>
      <c r="F14" s="6"/>
      <c r="G14" s="6">
        <f>CONVERT(A14,"um","mm")</f>
        <v>0.00098</v>
      </c>
      <c r="H14" s="6">
        <f t="shared" si="1"/>
        <v>9.994930630321603</v>
      </c>
      <c r="I14" s="6">
        <v>95</v>
      </c>
      <c r="J14" s="6">
        <v>10</v>
      </c>
      <c r="K14" s="7">
        <v>7.38</v>
      </c>
      <c r="O14" s="1" t="s">
        <v>29</v>
      </c>
      <c r="P14" s="1">
        <v>4.529</v>
      </c>
      <c r="Q14" s="1">
        <f>CONVERT(P14,"um","mm")</f>
        <v>0.004529</v>
      </c>
      <c r="R14" s="1">
        <f t="shared" si="0"/>
        <v>7.7865917452740625</v>
      </c>
      <c r="T14" s="1">
        <v>75</v>
      </c>
      <c r="U14" s="1">
        <v>32.75</v>
      </c>
      <c r="V14" s="1">
        <f>CONVERT(U14,"um","mm")</f>
        <v>0.03275</v>
      </c>
      <c r="W14" s="1">
        <f t="shared" si="2"/>
        <v>4.932361283124637</v>
      </c>
    </row>
    <row r="15" spans="1:23" ht="8.25">
      <c r="A15" s="10">
        <v>1.95</v>
      </c>
      <c r="B15" s="11">
        <v>900</v>
      </c>
      <c r="C15" s="6">
        <v>12.3</v>
      </c>
      <c r="D15" s="6">
        <v>87.7</v>
      </c>
      <c r="E15" s="6">
        <v>10.7</v>
      </c>
      <c r="F15" s="6"/>
      <c r="G15" s="6">
        <f>CONVERT(A15,"um","mm")</f>
        <v>0.00195</v>
      </c>
      <c r="H15" s="6">
        <f t="shared" si="1"/>
        <v>9.002310160687202</v>
      </c>
      <c r="I15" s="6">
        <v>87.7</v>
      </c>
      <c r="J15" s="6">
        <v>9</v>
      </c>
      <c r="K15" s="7">
        <v>10.7</v>
      </c>
      <c r="O15" s="1" t="s">
        <v>11</v>
      </c>
      <c r="P15" s="1">
        <v>1.975</v>
      </c>
      <c r="Q15" s="1">
        <f>CONVERT(P15,"um","mm")</f>
        <v>0.001975</v>
      </c>
      <c r="R15" s="1">
        <f t="shared" si="0"/>
        <v>8.983931631372347</v>
      </c>
      <c r="T15" s="1">
        <v>84</v>
      </c>
      <c r="U15" s="1">
        <v>44.45</v>
      </c>
      <c r="V15" s="1">
        <f>CONVERT(U15,"um","mm")</f>
        <v>0.04445</v>
      </c>
      <c r="W15" s="1">
        <f t="shared" si="2"/>
        <v>4.4916727707196795</v>
      </c>
    </row>
    <row r="16" spans="1:23" ht="8.25">
      <c r="A16" s="10">
        <v>3.9</v>
      </c>
      <c r="B16" s="11">
        <v>800</v>
      </c>
      <c r="C16" s="6">
        <v>23.1</v>
      </c>
      <c r="D16" s="6">
        <v>76.9</v>
      </c>
      <c r="E16" s="6">
        <v>14</v>
      </c>
      <c r="F16" s="6"/>
      <c r="G16" s="6">
        <f>CONVERT(A16,"um","mm")</f>
        <v>0.0039</v>
      </c>
      <c r="H16" s="6">
        <f t="shared" si="1"/>
        <v>8.002310160687202</v>
      </c>
      <c r="I16" s="6">
        <v>76.9</v>
      </c>
      <c r="J16" s="6">
        <v>8</v>
      </c>
      <c r="K16" s="7">
        <v>14</v>
      </c>
      <c r="O16" s="1" t="s">
        <v>12</v>
      </c>
      <c r="P16" s="1">
        <v>31.5</v>
      </c>
      <c r="Q16" s="1">
        <f>CONVERT(P16,"um","mm")</f>
        <v>0.0315</v>
      </c>
      <c r="R16" s="1">
        <f t="shared" si="0"/>
        <v>4.988504361162171</v>
      </c>
      <c r="T16" s="1">
        <v>90</v>
      </c>
      <c r="U16" s="1">
        <v>57.36</v>
      </c>
      <c r="V16" s="1">
        <f>CONVERT(U16,"um","mm")</f>
        <v>0.05736</v>
      </c>
      <c r="W16" s="1">
        <f t="shared" si="2"/>
        <v>4.1238111657349075</v>
      </c>
    </row>
    <row r="17" spans="1:23" ht="8.25">
      <c r="A17" s="10">
        <v>7.8</v>
      </c>
      <c r="B17" s="11">
        <v>700</v>
      </c>
      <c r="C17" s="6">
        <v>37.1</v>
      </c>
      <c r="D17" s="6">
        <v>62.9</v>
      </c>
      <c r="E17" s="6">
        <v>16</v>
      </c>
      <c r="F17" s="6"/>
      <c r="G17" s="6">
        <f>CONVERT(A17,"um","mm")</f>
        <v>0.0078</v>
      </c>
      <c r="H17" s="6">
        <f t="shared" si="1"/>
        <v>7.002310160687201</v>
      </c>
      <c r="I17" s="6">
        <v>62.9</v>
      </c>
      <c r="J17" s="6">
        <v>7</v>
      </c>
      <c r="K17" s="7">
        <v>16</v>
      </c>
      <c r="O17" s="1" t="s">
        <v>13</v>
      </c>
      <c r="P17" s="1">
        <v>48.68</v>
      </c>
      <c r="T17" s="1">
        <v>95</v>
      </c>
      <c r="U17" s="1">
        <v>86.96</v>
      </c>
      <c r="V17" s="1">
        <f>CONVERT(U17,"um","mm")</f>
        <v>0.08695999999999998</v>
      </c>
      <c r="W17" s="1">
        <f t="shared" si="2"/>
        <v>3.523504249409503</v>
      </c>
    </row>
    <row r="18" spans="1:23" ht="8.25">
      <c r="A18" s="10">
        <v>15.6</v>
      </c>
      <c r="B18" s="11">
        <v>600</v>
      </c>
      <c r="C18" s="6">
        <v>53.1</v>
      </c>
      <c r="D18" s="6">
        <v>46.9</v>
      </c>
      <c r="E18" s="6">
        <v>20.4</v>
      </c>
      <c r="F18" s="6"/>
      <c r="G18" s="6">
        <f>CONVERT(A18,"um","mm")</f>
        <v>0.0156</v>
      </c>
      <c r="H18" s="6">
        <f t="shared" si="1"/>
        <v>6.002310160687201</v>
      </c>
      <c r="I18" s="6">
        <v>46.9</v>
      </c>
      <c r="J18" s="6">
        <v>6</v>
      </c>
      <c r="K18" s="7">
        <v>20.4</v>
      </c>
      <c r="O18" s="1" t="s">
        <v>14</v>
      </c>
      <c r="P18" s="1">
        <v>2370</v>
      </c>
      <c r="V18" s="1">
        <f>CONVERT(U18,"um","mm")</f>
        <v>0</v>
      </c>
      <c r="W18" s="1" t="e">
        <f t="shared" si="2"/>
        <v>#NUM!</v>
      </c>
    </row>
    <row r="19" spans="1:16" ht="8.25">
      <c r="A19" s="10">
        <v>31.2</v>
      </c>
      <c r="B19" s="11">
        <v>500</v>
      </c>
      <c r="C19" s="6">
        <v>73.5</v>
      </c>
      <c r="D19" s="6">
        <v>26.5</v>
      </c>
      <c r="E19" s="6">
        <v>5.37</v>
      </c>
      <c r="F19" s="6"/>
      <c r="G19" s="6">
        <f>CONVERT(A19,"um","mm")</f>
        <v>0.0312</v>
      </c>
      <c r="H19" s="6">
        <f t="shared" si="1"/>
        <v>5.002310160687201</v>
      </c>
      <c r="I19" s="6">
        <v>26.5</v>
      </c>
      <c r="J19" s="6">
        <v>5</v>
      </c>
      <c r="K19" s="7">
        <f>SUM(E19+E20+E21+E22)</f>
        <v>17.990000000000002</v>
      </c>
      <c r="O19" s="1" t="s">
        <v>15</v>
      </c>
      <c r="P19" s="1">
        <v>178.3</v>
      </c>
    </row>
    <row r="20" spans="1:31" ht="8.25">
      <c r="A20" s="10">
        <v>37.2</v>
      </c>
      <c r="B20" s="11">
        <v>400</v>
      </c>
      <c r="C20" s="6">
        <v>78.9</v>
      </c>
      <c r="D20" s="6">
        <v>21.1</v>
      </c>
      <c r="E20" s="6">
        <v>5</v>
      </c>
      <c r="F20" s="6"/>
      <c r="G20" s="6">
        <f>CONVERT(A20,"um","mm")</f>
        <v>0.0372</v>
      </c>
      <c r="H20" s="6">
        <f t="shared" si="1"/>
        <v>4.748553568441418</v>
      </c>
      <c r="I20" s="6">
        <v>21.1</v>
      </c>
      <c r="J20" s="6">
        <v>4</v>
      </c>
      <c r="K20" s="7">
        <f>SUM(E23+E24+E25+E26)</f>
        <v>5.6</v>
      </c>
      <c r="O20" s="1" t="s">
        <v>30</v>
      </c>
      <c r="P20" s="1">
        <v>6.086</v>
      </c>
      <c r="U20" s="1">
        <v>10</v>
      </c>
      <c r="V20" s="1">
        <v>16</v>
      </c>
      <c r="W20" s="1">
        <v>25</v>
      </c>
      <c r="X20" s="1">
        <v>50</v>
      </c>
      <c r="Y20" s="1">
        <v>75</v>
      </c>
      <c r="Z20" s="1">
        <v>84</v>
      </c>
      <c r="AA20" s="1">
        <v>90</v>
      </c>
      <c r="AB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83.9</v>
      </c>
      <c r="D21" s="6">
        <v>16.1</v>
      </c>
      <c r="E21" s="6">
        <v>4.38</v>
      </c>
      <c r="F21" s="6"/>
      <c r="G21" s="6">
        <f>CONVERT(A21,"um","mm")</f>
        <v>0.0442</v>
      </c>
      <c r="H21" s="6">
        <f t="shared" si="1"/>
        <v>4.499809820158018</v>
      </c>
      <c r="I21" s="6">
        <v>16.1</v>
      </c>
      <c r="J21" s="6">
        <v>3</v>
      </c>
      <c r="K21" s="7">
        <f>SUM(E27+E28+E29+E30)</f>
        <v>2.05</v>
      </c>
      <c r="O21" s="1" t="s">
        <v>31</v>
      </c>
      <c r="P21" s="1">
        <v>50.84</v>
      </c>
      <c r="U21" s="1">
        <v>0.001605</v>
      </c>
      <c r="V21" s="1">
        <v>0.002547</v>
      </c>
      <c r="W21" s="1">
        <v>0.004322</v>
      </c>
      <c r="X21" s="1">
        <v>0.01382</v>
      </c>
      <c r="Y21" s="1">
        <v>0.03275</v>
      </c>
      <c r="Z21" s="1">
        <v>0.04445</v>
      </c>
      <c r="AA21" s="1">
        <v>0.05736</v>
      </c>
      <c r="AB21" s="1">
        <v>0.08695999999999998</v>
      </c>
      <c r="AC21" s="1">
        <v>0</v>
      </c>
      <c r="AD21" s="1">
        <f>((W21+AA21)/2)</f>
        <v>0.030841</v>
      </c>
    </row>
    <row r="22" spans="1:31" ht="8.25">
      <c r="A22" s="10">
        <v>52.6</v>
      </c>
      <c r="B22" s="11">
        <v>270</v>
      </c>
      <c r="C22" s="6">
        <v>88.2</v>
      </c>
      <c r="D22" s="6">
        <v>11.8</v>
      </c>
      <c r="E22" s="6">
        <v>3.24</v>
      </c>
      <c r="F22" s="6"/>
      <c r="G22" s="6">
        <f>CONVERT(A22,"um","mm")</f>
        <v>0.0526</v>
      </c>
      <c r="H22" s="6">
        <f t="shared" si="1"/>
        <v>4.2487933902571475</v>
      </c>
      <c r="I22" s="6">
        <v>11.8</v>
      </c>
      <c r="J22" s="6">
        <v>2</v>
      </c>
      <c r="K22" s="7">
        <f>SUM(E31+E32+E33+E34)</f>
        <v>0.6900000000000001</v>
      </c>
      <c r="U22" s="1">
        <v>9.28321098731451</v>
      </c>
      <c r="V22" s="1">
        <v>8.61698532504998</v>
      </c>
      <c r="W22" s="1">
        <v>7.854085212464667</v>
      </c>
      <c r="X22" s="1">
        <v>6.177098574048553</v>
      </c>
      <c r="Y22" s="1">
        <v>4.932361283124637</v>
      </c>
      <c r="Z22" s="1">
        <v>4.4916727707196795</v>
      </c>
      <c r="AA22" s="1">
        <v>4.1238111657349075</v>
      </c>
      <c r="AB22" s="1">
        <v>3.523504249409503</v>
      </c>
      <c r="AC22" s="1" t="e">
        <v>#NUM!</v>
      </c>
      <c r="AD22" s="1">
        <f>((W22+AA22)/2)</f>
        <v>5.988948189099787</v>
      </c>
      <c r="AE22" s="1">
        <f>((X22-AB22)/2)</f>
        <v>1.326797162319525</v>
      </c>
    </row>
    <row r="23" spans="1:11" ht="8.25">
      <c r="A23" s="10">
        <v>62.5</v>
      </c>
      <c r="B23" s="11">
        <v>230</v>
      </c>
      <c r="C23" s="6">
        <v>91.5</v>
      </c>
      <c r="D23" s="6">
        <v>8.53</v>
      </c>
      <c r="E23" s="6">
        <v>2.15</v>
      </c>
      <c r="F23" s="6"/>
      <c r="G23" s="6">
        <f>CONVERT(A23,"um","mm")</f>
        <v>0.0625</v>
      </c>
      <c r="H23" s="6">
        <f t="shared" si="1"/>
        <v>4</v>
      </c>
      <c r="I23" s="6">
        <v>8.53</v>
      </c>
      <c r="J23" s="6">
        <v>1</v>
      </c>
      <c r="K23" s="7">
        <f>SUM(E35+E36+E37+E38)</f>
        <v>0.1956</v>
      </c>
    </row>
    <row r="24" spans="1:17" ht="8.25">
      <c r="A24" s="10">
        <v>74</v>
      </c>
      <c r="B24" s="11">
        <v>200</v>
      </c>
      <c r="C24" s="6">
        <v>93.6</v>
      </c>
      <c r="D24" s="6">
        <v>6.38</v>
      </c>
      <c r="E24" s="6">
        <v>1.46</v>
      </c>
      <c r="F24" s="6"/>
      <c r="G24" s="6">
        <f>CONVERT(A24,"um","mm")</f>
        <v>0.074</v>
      </c>
      <c r="H24" s="6">
        <f t="shared" si="1"/>
        <v>3.7563309190331378</v>
      </c>
      <c r="I24" s="6">
        <v>6.38</v>
      </c>
      <c r="J24" s="6">
        <v>0</v>
      </c>
      <c r="K24" s="7">
        <f>SUM(E39+E40+E41+E42)</f>
        <v>0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95.1</v>
      </c>
      <c r="D25" s="6">
        <v>4.92</v>
      </c>
      <c r="E25" s="6">
        <v>1.1</v>
      </c>
      <c r="F25" s="6"/>
      <c r="G25" s="6">
        <f>CONVERT(A25,"um","mm")</f>
        <v>0.088</v>
      </c>
      <c r="H25" s="6">
        <f t="shared" si="1"/>
        <v>3.50635266602479</v>
      </c>
      <c r="I25" s="6">
        <v>4.92</v>
      </c>
      <c r="J25" s="6">
        <v>-1</v>
      </c>
      <c r="K25" s="7">
        <f>SUM(E43+E44)</f>
        <v>0</v>
      </c>
      <c r="O25" s="1">
        <f>SUM(K25+K24+K23+K22+K21+K20)</f>
        <v>8.535599999999999</v>
      </c>
      <c r="P25" s="1">
        <f>SUM(K19+K18+K17+K16)</f>
        <v>68.39</v>
      </c>
      <c r="Q25" s="1">
        <f>SUM(K15+K14+K13+K12+K11+K10)</f>
        <v>23.039999999999996</v>
      </c>
    </row>
    <row r="26" spans="1:11" ht="8.25">
      <c r="A26" s="10">
        <v>105</v>
      </c>
      <c r="B26" s="11">
        <v>140</v>
      </c>
      <c r="C26" s="6">
        <v>96.2</v>
      </c>
      <c r="D26" s="6">
        <v>3.82</v>
      </c>
      <c r="E26" s="6">
        <v>0.89</v>
      </c>
      <c r="F26" s="6"/>
      <c r="G26" s="6">
        <f>CONVERT(A26,"um","mm")</f>
        <v>0.105</v>
      </c>
      <c r="H26" s="6">
        <f t="shared" si="1"/>
        <v>3.2515387669959646</v>
      </c>
      <c r="I26" s="6">
        <v>3.82</v>
      </c>
      <c r="J26" s="6"/>
      <c r="K26" s="7"/>
    </row>
    <row r="27" spans="1:11" ht="8.25">
      <c r="A27" s="10">
        <v>125</v>
      </c>
      <c r="B27" s="11">
        <v>120</v>
      </c>
      <c r="C27" s="6">
        <v>97.1</v>
      </c>
      <c r="D27" s="6">
        <v>2.93</v>
      </c>
      <c r="E27" s="6">
        <v>0.73</v>
      </c>
      <c r="F27" s="6"/>
      <c r="G27" s="6">
        <f>CONVERT(A27,"um","mm")</f>
        <v>0.125</v>
      </c>
      <c r="H27" s="6">
        <f t="shared" si="1"/>
        <v>3</v>
      </c>
      <c r="I27" s="6">
        <v>2.93</v>
      </c>
      <c r="J27" s="6"/>
      <c r="K27" s="7"/>
    </row>
    <row r="28" spans="1:11" ht="8.25">
      <c r="A28" s="10">
        <v>149</v>
      </c>
      <c r="B28" s="11">
        <v>100</v>
      </c>
      <c r="C28" s="6">
        <v>97.8</v>
      </c>
      <c r="D28" s="6">
        <v>2.2</v>
      </c>
      <c r="E28" s="6">
        <v>0.59</v>
      </c>
      <c r="F28" s="6"/>
      <c r="G28" s="6">
        <f>CONVERT(A28,"um","mm")</f>
        <v>0.149</v>
      </c>
      <c r="H28" s="6">
        <f t="shared" si="1"/>
        <v>2.746615764199926</v>
      </c>
      <c r="I28" s="6">
        <v>2.2</v>
      </c>
      <c r="J28" s="6"/>
      <c r="K28" s="7"/>
    </row>
    <row r="29" spans="1:11" ht="8.25">
      <c r="A29" s="10">
        <v>177</v>
      </c>
      <c r="B29" s="11">
        <v>80</v>
      </c>
      <c r="C29" s="6">
        <v>98.4</v>
      </c>
      <c r="D29" s="6">
        <v>1.61</v>
      </c>
      <c r="E29" s="6">
        <v>0.45</v>
      </c>
      <c r="F29" s="6"/>
      <c r="G29" s="6">
        <f>CONVERT(A29,"um","mm")</f>
        <v>0.177</v>
      </c>
      <c r="H29" s="6">
        <f t="shared" si="1"/>
        <v>2.49817873457909</v>
      </c>
      <c r="I29" s="6">
        <v>1.61</v>
      </c>
      <c r="J29" s="6"/>
      <c r="K29" s="7"/>
    </row>
    <row r="30" spans="1:11" ht="8.25">
      <c r="A30" s="10">
        <v>210</v>
      </c>
      <c r="B30" s="11">
        <v>70</v>
      </c>
      <c r="C30" s="6">
        <v>98.8</v>
      </c>
      <c r="D30" s="6">
        <v>1.16</v>
      </c>
      <c r="E30" s="6">
        <v>0.28</v>
      </c>
      <c r="F30" s="6"/>
      <c r="G30" s="6">
        <f>CONVERT(A30,"um","mm")</f>
        <v>0.21</v>
      </c>
      <c r="H30" s="6">
        <f t="shared" si="1"/>
        <v>2.2515387669959646</v>
      </c>
      <c r="I30" s="6">
        <v>1.16</v>
      </c>
      <c r="J30" s="6"/>
      <c r="K30" s="7"/>
    </row>
    <row r="31" spans="1:11" ht="8.25">
      <c r="A31" s="10">
        <v>250</v>
      </c>
      <c r="B31" s="11">
        <v>60</v>
      </c>
      <c r="C31" s="6">
        <v>99.1</v>
      </c>
      <c r="D31" s="6">
        <v>0.88</v>
      </c>
      <c r="E31" s="6">
        <v>0.13</v>
      </c>
      <c r="F31" s="6"/>
      <c r="G31" s="6">
        <f>CONVERT(A31,"um","mm")</f>
        <v>0.25</v>
      </c>
      <c r="H31" s="6">
        <f t="shared" si="1"/>
        <v>2</v>
      </c>
      <c r="I31" s="6">
        <v>0.88</v>
      </c>
      <c r="J31" s="6"/>
      <c r="K31" s="7"/>
    </row>
    <row r="32" spans="1:11" ht="8.25">
      <c r="A32" s="10">
        <v>297</v>
      </c>
      <c r="B32" s="11">
        <v>50</v>
      </c>
      <c r="C32" s="6">
        <v>99.3</v>
      </c>
      <c r="D32" s="6">
        <v>0.75</v>
      </c>
      <c r="E32" s="6">
        <v>0.13</v>
      </c>
      <c r="F32" s="6"/>
      <c r="G32" s="6">
        <f>CONVERT(A32,"um","mm")</f>
        <v>0.297</v>
      </c>
      <c r="H32" s="6">
        <f t="shared" si="1"/>
        <v>1.7514651638613215</v>
      </c>
      <c r="I32" s="6">
        <v>0.75</v>
      </c>
      <c r="J32" s="6"/>
      <c r="K32" s="7"/>
    </row>
    <row r="33" spans="1:11" ht="8.25">
      <c r="A33" s="10">
        <v>354</v>
      </c>
      <c r="B33" s="11">
        <v>45</v>
      </c>
      <c r="C33" s="6">
        <v>99.4</v>
      </c>
      <c r="D33" s="6">
        <v>0.62</v>
      </c>
      <c r="E33" s="6">
        <v>0.2</v>
      </c>
      <c r="F33" s="6"/>
      <c r="G33" s="6">
        <f>CONVERT(A33,"um","mm")</f>
        <v>0.354</v>
      </c>
      <c r="H33" s="6">
        <f t="shared" si="1"/>
        <v>1.4981787345790896</v>
      </c>
      <c r="I33" s="6">
        <v>0.62</v>
      </c>
      <c r="J33" s="6"/>
      <c r="K33" s="7"/>
    </row>
    <row r="34" spans="1:11" ht="8.25">
      <c r="A34" s="10">
        <v>420</v>
      </c>
      <c r="B34" s="11">
        <v>40</v>
      </c>
      <c r="C34" s="6">
        <v>99.6</v>
      </c>
      <c r="D34" s="6">
        <v>0.42</v>
      </c>
      <c r="E34" s="6">
        <v>0.23</v>
      </c>
      <c r="F34" s="6"/>
      <c r="G34" s="6">
        <f>CONVERT(A34,"um","mm")</f>
        <v>0.42</v>
      </c>
      <c r="H34" s="6">
        <f t="shared" si="1"/>
        <v>1.2515387669959643</v>
      </c>
      <c r="I34" s="6">
        <v>0.42</v>
      </c>
      <c r="J34" s="6"/>
      <c r="K34" s="7"/>
    </row>
    <row r="35" spans="1:11" ht="8.25">
      <c r="A35" s="10">
        <v>500</v>
      </c>
      <c r="B35" s="11">
        <v>35</v>
      </c>
      <c r="C35" s="6">
        <v>99.8</v>
      </c>
      <c r="D35" s="6">
        <v>0.19</v>
      </c>
      <c r="E35" s="6">
        <v>0.15</v>
      </c>
      <c r="F35" s="6"/>
      <c r="G35" s="6">
        <f>CONVERT(A35,"um","mm")</f>
        <v>0.5</v>
      </c>
      <c r="H35" s="6">
        <f t="shared" si="1"/>
        <v>1</v>
      </c>
      <c r="I35" s="6">
        <v>0.19</v>
      </c>
      <c r="J35" s="6"/>
      <c r="K35" s="7"/>
    </row>
    <row r="36" spans="1:11" ht="8.25">
      <c r="A36" s="10">
        <v>590</v>
      </c>
      <c r="B36" s="11">
        <v>30</v>
      </c>
      <c r="C36" s="6">
        <v>99.95</v>
      </c>
      <c r="D36" s="6">
        <v>0.046</v>
      </c>
      <c r="E36" s="6">
        <v>0.044</v>
      </c>
      <c r="F36" s="6"/>
      <c r="G36" s="6">
        <f>CONVERT(A36,"um","mm")</f>
        <v>0.59</v>
      </c>
      <c r="H36" s="6">
        <f t="shared" si="1"/>
        <v>0.7612131404128836</v>
      </c>
      <c r="I36" s="6">
        <v>0.046</v>
      </c>
      <c r="J36" s="6"/>
      <c r="K36" s="7"/>
    </row>
    <row r="37" spans="1:11" ht="8.25">
      <c r="A37" s="10">
        <v>710</v>
      </c>
      <c r="B37" s="11">
        <v>25</v>
      </c>
      <c r="C37" s="6">
        <v>99.998</v>
      </c>
      <c r="D37" s="6">
        <v>0.0016</v>
      </c>
      <c r="E37" s="6">
        <v>0.0016</v>
      </c>
      <c r="F37" s="6"/>
      <c r="G37" s="6">
        <f>CONVERT(A37,"um","mm")</f>
        <v>0.71</v>
      </c>
      <c r="H37" s="6">
        <f t="shared" si="1"/>
        <v>0.49410907027004275</v>
      </c>
      <c r="I37" s="6">
        <v>0.0016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9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37239.464583333334</v>
      </c>
    </row>
    <row r="2" spans="1:5" ht="8.25">
      <c r="A2" s="1" t="s">
        <v>1</v>
      </c>
      <c r="B2" s="1" t="s">
        <v>79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80</v>
      </c>
      <c r="C3" s="1">
        <f>AVERAGE(E3:F3)</f>
        <v>16.375</v>
      </c>
      <c r="D3" s="1">
        <f>CONVERT(C3,"ft","m")</f>
        <v>4.9911</v>
      </c>
      <c r="E3" s="1">
        <f>CONVERT(VALUE(LEFT(B4,3)),"in","ft")</f>
        <v>16.25</v>
      </c>
      <c r="F3" s="1">
        <f>CONVERT(VALUE(RIGHT(B4,3)),"in","ft")</f>
        <v>16.5</v>
      </c>
    </row>
    <row r="4" spans="1:2" ht="8.25">
      <c r="A4" s="1" t="s">
        <v>3</v>
      </c>
      <c r="B4" s="1" t="s">
        <v>81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0.753</v>
      </c>
      <c r="V10" s="1">
        <f>CONVERT(U10,"um","mm")</f>
        <v>0.000753</v>
      </c>
      <c r="W10" s="1">
        <f>-LOG(V10/1,2)</f>
        <v>10.375062514652246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1.073</v>
      </c>
      <c r="V11" s="1">
        <f>CONVERT(U11,"um","mm")</f>
        <v>0.001073</v>
      </c>
      <c r="W11" s="1">
        <f aca="true" t="shared" si="2" ref="W11:W18">-LOG(V11/1,2)</f>
        <v>9.864134208567654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0.89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0.89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1.565</v>
      </c>
      <c r="V12" s="1">
        <f>CONVERT(U12,"um","mm")</f>
        <v>0.001565</v>
      </c>
      <c r="W12" s="1">
        <f t="shared" si="2"/>
        <v>9.319621627504194</v>
      </c>
    </row>
    <row r="13" spans="1:23" ht="8.25">
      <c r="A13" s="10">
        <v>0.49</v>
      </c>
      <c r="B13" s="11">
        <v>1100</v>
      </c>
      <c r="C13" s="6">
        <v>0.89</v>
      </c>
      <c r="D13" s="6">
        <v>99.1</v>
      </c>
      <c r="E13" s="6">
        <v>7.74</v>
      </c>
      <c r="F13" s="6"/>
      <c r="G13" s="6">
        <f>CONVERT(A13,"um","mm")</f>
        <v>0.00049</v>
      </c>
      <c r="H13" s="6">
        <f t="shared" si="1"/>
        <v>10.994930630321603</v>
      </c>
      <c r="I13" s="6">
        <v>99.1</v>
      </c>
      <c r="J13" s="6">
        <v>11</v>
      </c>
      <c r="K13" s="7">
        <v>7.74</v>
      </c>
      <c r="O13" s="1" t="s">
        <v>9</v>
      </c>
      <c r="P13" s="1">
        <v>20.3</v>
      </c>
      <c r="Q13" s="1">
        <f>CONVERT(P13,"um","mm")</f>
        <v>0.0203</v>
      </c>
      <c r="R13" s="1">
        <f t="shared" si="0"/>
        <v>5.622376462364274</v>
      </c>
      <c r="T13" s="1">
        <v>25</v>
      </c>
      <c r="U13" s="1">
        <v>2.572</v>
      </c>
      <c r="V13" s="1">
        <f>CONVERT(U13,"um","mm")</f>
        <v>0.002572</v>
      </c>
      <c r="W13" s="1">
        <f t="shared" si="2"/>
        <v>8.602893641996227</v>
      </c>
    </row>
    <row r="14" spans="1:23" ht="8.25">
      <c r="A14" s="10">
        <v>0.98</v>
      </c>
      <c r="B14" s="11">
        <v>1000</v>
      </c>
      <c r="C14" s="6">
        <v>8.64</v>
      </c>
      <c r="D14" s="6">
        <v>91.4</v>
      </c>
      <c r="E14" s="6">
        <v>11.1</v>
      </c>
      <c r="F14" s="6"/>
      <c r="G14" s="6">
        <f>CONVERT(A14,"um","mm")</f>
        <v>0.00098</v>
      </c>
      <c r="H14" s="6">
        <f t="shared" si="1"/>
        <v>9.994930630321603</v>
      </c>
      <c r="I14" s="6">
        <v>91.4</v>
      </c>
      <c r="J14" s="6">
        <v>10</v>
      </c>
      <c r="K14" s="7">
        <v>11.1</v>
      </c>
      <c r="O14" s="1" t="s">
        <v>10</v>
      </c>
      <c r="P14" s="1">
        <v>7.32</v>
      </c>
      <c r="Q14" s="1">
        <f>CONVERT(P14,"um","mm")</f>
        <v>0.00732</v>
      </c>
      <c r="R14" s="1">
        <f t="shared" si="0"/>
        <v>7.093940636152769</v>
      </c>
      <c r="T14" s="1">
        <v>50</v>
      </c>
      <c r="U14" s="1">
        <v>7.32</v>
      </c>
      <c r="V14" s="1">
        <f>CONVERT(U14,"um","mm")</f>
        <v>0.00732</v>
      </c>
      <c r="W14" s="1">
        <f t="shared" si="2"/>
        <v>7.093940636152769</v>
      </c>
    </row>
    <row r="15" spans="1:23" ht="8.25">
      <c r="A15" s="10">
        <v>1.95</v>
      </c>
      <c r="B15" s="11">
        <v>900</v>
      </c>
      <c r="C15" s="6">
        <v>19.8</v>
      </c>
      <c r="D15" s="6">
        <v>80.2</v>
      </c>
      <c r="E15" s="6">
        <v>14.5</v>
      </c>
      <c r="F15" s="6"/>
      <c r="G15" s="6">
        <f>CONVERT(A15,"um","mm")</f>
        <v>0.00195</v>
      </c>
      <c r="H15" s="6">
        <f t="shared" si="1"/>
        <v>9.002310160687202</v>
      </c>
      <c r="I15" s="6">
        <v>80.2</v>
      </c>
      <c r="J15" s="6">
        <v>9</v>
      </c>
      <c r="K15" s="7">
        <v>14.5</v>
      </c>
      <c r="O15" s="1" t="s">
        <v>29</v>
      </c>
      <c r="P15" s="1">
        <v>3.133</v>
      </c>
      <c r="Q15" s="1">
        <f>CONVERT(P15,"um","mm")</f>
        <v>0.003133</v>
      </c>
      <c r="R15" s="1">
        <f t="shared" si="0"/>
        <v>8.31823951495312</v>
      </c>
      <c r="T15" s="1">
        <v>75</v>
      </c>
      <c r="U15" s="1">
        <v>23.39</v>
      </c>
      <c r="V15" s="1">
        <f>CONVERT(U15,"um","mm")</f>
        <v>0.02339</v>
      </c>
      <c r="W15" s="1">
        <f t="shared" si="2"/>
        <v>5.417964328084384</v>
      </c>
    </row>
    <row r="16" spans="1:23" ht="8.25">
      <c r="A16" s="10">
        <v>3.9</v>
      </c>
      <c r="B16" s="11">
        <v>800</v>
      </c>
      <c r="C16" s="6">
        <v>34.3</v>
      </c>
      <c r="D16" s="6">
        <v>65.7</v>
      </c>
      <c r="E16" s="6">
        <v>17.3</v>
      </c>
      <c r="F16" s="6"/>
      <c r="G16" s="6">
        <f>CONVERT(A16,"um","mm")</f>
        <v>0.0039</v>
      </c>
      <c r="H16" s="6">
        <f t="shared" si="1"/>
        <v>8.002310160687202</v>
      </c>
      <c r="I16" s="6">
        <v>65.7</v>
      </c>
      <c r="J16" s="6">
        <v>8</v>
      </c>
      <c r="K16" s="7">
        <v>17.3</v>
      </c>
      <c r="O16" s="1" t="s">
        <v>11</v>
      </c>
      <c r="P16" s="1">
        <v>2.773</v>
      </c>
      <c r="Q16" s="1">
        <f>CONVERT(P16,"um","mm")</f>
        <v>0.002773</v>
      </c>
      <c r="R16" s="1">
        <f t="shared" si="0"/>
        <v>8.494336668284696</v>
      </c>
      <c r="T16" s="1">
        <v>84</v>
      </c>
      <c r="U16" s="1">
        <v>37.37</v>
      </c>
      <c r="V16" s="1">
        <f>CONVERT(U16,"um","mm")</f>
        <v>0.03737</v>
      </c>
      <c r="W16" s="1">
        <f t="shared" si="2"/>
        <v>4.7419756260560675</v>
      </c>
    </row>
    <row r="17" spans="1:23" ht="8.25">
      <c r="A17" s="10">
        <v>7.8</v>
      </c>
      <c r="B17" s="11">
        <v>700</v>
      </c>
      <c r="C17" s="6">
        <v>51.5</v>
      </c>
      <c r="D17" s="6">
        <v>48.5</v>
      </c>
      <c r="E17" s="6">
        <v>15.1</v>
      </c>
      <c r="F17" s="6"/>
      <c r="G17" s="6">
        <f>CONVERT(A17,"um","mm")</f>
        <v>0.0078</v>
      </c>
      <c r="H17" s="6">
        <f t="shared" si="1"/>
        <v>7.002310160687201</v>
      </c>
      <c r="I17" s="6">
        <v>48.5</v>
      </c>
      <c r="J17" s="6">
        <v>7</v>
      </c>
      <c r="K17" s="7">
        <v>15.1</v>
      </c>
      <c r="O17" s="1" t="s">
        <v>12</v>
      </c>
      <c r="P17" s="1">
        <v>5.354</v>
      </c>
      <c r="T17" s="1">
        <v>90</v>
      </c>
      <c r="U17" s="1">
        <v>51.84</v>
      </c>
      <c r="V17" s="1">
        <f>CONVERT(U17,"um","mm")</f>
        <v>0.051840000000000004</v>
      </c>
      <c r="W17" s="1">
        <f t="shared" si="2"/>
        <v>4.269790471552187</v>
      </c>
    </row>
    <row r="18" spans="1:23" ht="8.25">
      <c r="A18" s="10">
        <v>15.6</v>
      </c>
      <c r="B18" s="11">
        <v>600</v>
      </c>
      <c r="C18" s="6">
        <v>66.6</v>
      </c>
      <c r="D18" s="6">
        <v>33.4</v>
      </c>
      <c r="E18" s="6">
        <v>13.9</v>
      </c>
      <c r="F18" s="6"/>
      <c r="G18" s="6">
        <f>CONVERT(A18,"um","mm")</f>
        <v>0.0156</v>
      </c>
      <c r="H18" s="6">
        <f t="shared" si="1"/>
        <v>6.002310160687201</v>
      </c>
      <c r="I18" s="6">
        <v>33.4</v>
      </c>
      <c r="J18" s="6">
        <v>6</v>
      </c>
      <c r="K18" s="7">
        <v>13.9</v>
      </c>
      <c r="O18" s="1" t="s">
        <v>13</v>
      </c>
      <c r="P18" s="1">
        <v>32.89</v>
      </c>
      <c r="T18" s="1">
        <v>95</v>
      </c>
      <c r="U18" s="1">
        <v>82.61</v>
      </c>
      <c r="V18" s="1">
        <f>CONVERT(U18,"um","mm")</f>
        <v>0.08261</v>
      </c>
      <c r="W18" s="1">
        <f t="shared" si="2"/>
        <v>3.597539758285243</v>
      </c>
    </row>
    <row r="19" spans="1:16" ht="8.25">
      <c r="A19" s="10">
        <v>31.2</v>
      </c>
      <c r="B19" s="11">
        <v>500</v>
      </c>
      <c r="C19" s="6">
        <v>80.5</v>
      </c>
      <c r="D19" s="6">
        <v>19.5</v>
      </c>
      <c r="E19" s="6">
        <v>3.41</v>
      </c>
      <c r="F19" s="6"/>
      <c r="G19" s="6">
        <f>CONVERT(A19,"um","mm")</f>
        <v>0.0312</v>
      </c>
      <c r="H19" s="6">
        <f t="shared" si="1"/>
        <v>5.002310160687201</v>
      </c>
      <c r="I19" s="6">
        <v>19.5</v>
      </c>
      <c r="J19" s="6">
        <v>5</v>
      </c>
      <c r="K19" s="7">
        <f>SUM(E19+E20+E21+E22)</f>
        <v>12.06</v>
      </c>
      <c r="O19" s="1" t="s">
        <v>14</v>
      </c>
      <c r="P19" s="1">
        <v>1082</v>
      </c>
    </row>
    <row r="20" spans="1:31" ht="8.25">
      <c r="A20" s="10">
        <v>37.2</v>
      </c>
      <c r="B20" s="11">
        <v>400</v>
      </c>
      <c r="C20" s="6">
        <v>83.9</v>
      </c>
      <c r="D20" s="6">
        <v>16.1</v>
      </c>
      <c r="E20" s="6">
        <v>3.32</v>
      </c>
      <c r="F20" s="6"/>
      <c r="G20" s="6">
        <f>CONVERT(A20,"um","mm")</f>
        <v>0.0372</v>
      </c>
      <c r="H20" s="6">
        <f t="shared" si="1"/>
        <v>4.748553568441418</v>
      </c>
      <c r="I20" s="6">
        <v>16.1</v>
      </c>
      <c r="J20" s="6">
        <v>4</v>
      </c>
      <c r="K20" s="7">
        <f>SUM(E23+E24+E25+E26)</f>
        <v>4.609999999999999</v>
      </c>
      <c r="O20" s="1" t="s">
        <v>15</v>
      </c>
      <c r="P20" s="1">
        <v>162.1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87.2</v>
      </c>
      <c r="D21" s="6">
        <v>12.8</v>
      </c>
      <c r="E21" s="6">
        <v>3.01</v>
      </c>
      <c r="F21" s="6"/>
      <c r="G21" s="6">
        <f>CONVERT(A21,"um","mm")</f>
        <v>0.0442</v>
      </c>
      <c r="H21" s="6">
        <f t="shared" si="1"/>
        <v>4.499809820158018</v>
      </c>
      <c r="I21" s="6">
        <v>12.8</v>
      </c>
      <c r="J21" s="6">
        <v>3</v>
      </c>
      <c r="K21" s="7">
        <f>SUM(E27+E28+E29+E30)</f>
        <v>2.8</v>
      </c>
      <c r="O21" s="1" t="s">
        <v>30</v>
      </c>
      <c r="P21" s="1">
        <v>3.206</v>
      </c>
      <c r="U21" s="1">
        <v>0.000753</v>
      </c>
      <c r="V21" s="1">
        <v>0.001073</v>
      </c>
      <c r="W21" s="1">
        <v>0.001565</v>
      </c>
      <c r="X21" s="1">
        <v>0.002572</v>
      </c>
      <c r="Y21" s="1">
        <v>0.00732</v>
      </c>
      <c r="Z21" s="1">
        <v>0.02339</v>
      </c>
      <c r="AA21" s="1">
        <v>0.03737</v>
      </c>
      <c r="AB21" s="1">
        <v>0.051840000000000004</v>
      </c>
      <c r="AC21" s="1">
        <v>0.08261</v>
      </c>
      <c r="AD21" s="1">
        <f>((W21+AA21)/2)</f>
        <v>0.0194675</v>
      </c>
    </row>
    <row r="22" spans="1:31" ht="8.25">
      <c r="A22" s="10">
        <v>52.6</v>
      </c>
      <c r="B22" s="11">
        <v>270</v>
      </c>
      <c r="C22" s="6">
        <v>90.2</v>
      </c>
      <c r="D22" s="6">
        <v>9.75</v>
      </c>
      <c r="E22" s="6">
        <v>2.32</v>
      </c>
      <c r="F22" s="6"/>
      <c r="G22" s="6">
        <f>CONVERT(A22,"um","mm")</f>
        <v>0.0526</v>
      </c>
      <c r="H22" s="6">
        <f t="shared" si="1"/>
        <v>4.2487933902571475</v>
      </c>
      <c r="I22" s="6">
        <v>9.75</v>
      </c>
      <c r="J22" s="6">
        <v>2</v>
      </c>
      <c r="K22" s="7">
        <f>SUM(E31+E32+E33+E34)</f>
        <v>0.02631</v>
      </c>
      <c r="U22" s="1">
        <v>10.375062514652246</v>
      </c>
      <c r="V22" s="1">
        <v>9.864134208567654</v>
      </c>
      <c r="W22" s="1">
        <v>9.319621627504194</v>
      </c>
      <c r="X22" s="1">
        <v>8.602893641996227</v>
      </c>
      <c r="Y22" s="1">
        <v>7.093940636152769</v>
      </c>
      <c r="Z22" s="1">
        <v>5.417964328084384</v>
      </c>
      <c r="AA22" s="1">
        <v>4.7419756260560675</v>
      </c>
      <c r="AB22" s="1">
        <v>4.269790471552187</v>
      </c>
      <c r="AC22" s="1">
        <v>3.597539758285243</v>
      </c>
      <c r="AD22" s="1">
        <f>((W22+AA22)/2)</f>
        <v>7.030798626780131</v>
      </c>
      <c r="AE22" s="1">
        <f>((X22-AB22)/2)</f>
        <v>2.16655158522202</v>
      </c>
    </row>
    <row r="23" spans="1:11" ht="8.25">
      <c r="A23" s="10">
        <v>62.5</v>
      </c>
      <c r="B23" s="11">
        <v>230</v>
      </c>
      <c r="C23" s="6">
        <v>92.6</v>
      </c>
      <c r="D23" s="6">
        <v>7.43</v>
      </c>
      <c r="E23" s="6">
        <v>1.63</v>
      </c>
      <c r="F23" s="6"/>
      <c r="G23" s="6">
        <f>CONVERT(A23,"um","mm")</f>
        <v>0.0625</v>
      </c>
      <c r="H23" s="6">
        <f t="shared" si="1"/>
        <v>4</v>
      </c>
      <c r="I23" s="6">
        <v>7.43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94.2</v>
      </c>
      <c r="D24" s="6">
        <v>5.8</v>
      </c>
      <c r="E24" s="6">
        <v>1.18</v>
      </c>
      <c r="F24" s="6"/>
      <c r="G24" s="6">
        <f>CONVERT(A24,"um","mm")</f>
        <v>0.074</v>
      </c>
      <c r="H24" s="6">
        <f t="shared" si="1"/>
        <v>3.7563309190331378</v>
      </c>
      <c r="I24" s="6">
        <v>5.8</v>
      </c>
      <c r="J24" s="6">
        <v>0</v>
      </c>
      <c r="K24" s="7">
        <f>SUM(E39+E40+E41+E42)</f>
        <v>0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95.4</v>
      </c>
      <c r="D25" s="6">
        <v>4.62</v>
      </c>
      <c r="E25" s="6">
        <v>0.93</v>
      </c>
      <c r="F25" s="6"/>
      <c r="G25" s="6">
        <f>CONVERT(A25,"um","mm")</f>
        <v>0.088</v>
      </c>
      <c r="H25" s="6">
        <f t="shared" si="1"/>
        <v>3.50635266602479</v>
      </c>
      <c r="I25" s="6">
        <v>4.62</v>
      </c>
      <c r="J25" s="6">
        <v>-1</v>
      </c>
      <c r="K25" s="7">
        <f>SUM(E43+E44)</f>
        <v>0</v>
      </c>
      <c r="O25" s="1">
        <f>SUM(K25+K24+K23+K22+K21+K20)</f>
        <v>7.436309999999999</v>
      </c>
      <c r="P25" s="1">
        <f>SUM(K19+K18+K17+K16)</f>
        <v>58.36</v>
      </c>
      <c r="Q25" s="1">
        <f>SUM(K15+K14+K13+K12+K11+K10)</f>
        <v>34.230000000000004</v>
      </c>
    </row>
    <row r="26" spans="1:11" ht="8.25">
      <c r="A26" s="10">
        <v>105</v>
      </c>
      <c r="B26" s="11">
        <v>140</v>
      </c>
      <c r="C26" s="6">
        <v>96.3</v>
      </c>
      <c r="D26" s="6">
        <v>3.69</v>
      </c>
      <c r="E26" s="6">
        <v>0.87</v>
      </c>
      <c r="F26" s="6"/>
      <c r="G26" s="6">
        <f>CONVERT(A26,"um","mm")</f>
        <v>0.105</v>
      </c>
      <c r="H26" s="6">
        <f t="shared" si="1"/>
        <v>3.2515387669959646</v>
      </c>
      <c r="I26" s="6">
        <v>3.69</v>
      </c>
      <c r="J26" s="6"/>
      <c r="K26" s="7"/>
    </row>
    <row r="27" spans="1:11" ht="8.25">
      <c r="A27" s="10">
        <v>125</v>
      </c>
      <c r="B27" s="11">
        <v>120</v>
      </c>
      <c r="C27" s="6">
        <v>97.2</v>
      </c>
      <c r="D27" s="6">
        <v>2.81</v>
      </c>
      <c r="E27" s="6">
        <v>0.96</v>
      </c>
      <c r="F27" s="6"/>
      <c r="G27" s="6">
        <f>CONVERT(A27,"um","mm")</f>
        <v>0.125</v>
      </c>
      <c r="H27" s="6">
        <f t="shared" si="1"/>
        <v>3</v>
      </c>
      <c r="I27" s="6">
        <v>2.81</v>
      </c>
      <c r="J27" s="6"/>
      <c r="K27" s="7"/>
    </row>
    <row r="28" spans="1:11" ht="8.25">
      <c r="A28" s="10">
        <v>149</v>
      </c>
      <c r="B28" s="11">
        <v>100</v>
      </c>
      <c r="C28" s="6">
        <v>98.1</v>
      </c>
      <c r="D28" s="6">
        <v>1.86</v>
      </c>
      <c r="E28" s="6">
        <v>0.95</v>
      </c>
      <c r="F28" s="6"/>
      <c r="G28" s="6">
        <f>CONVERT(A28,"um","mm")</f>
        <v>0.149</v>
      </c>
      <c r="H28" s="6">
        <f t="shared" si="1"/>
        <v>2.746615764199926</v>
      </c>
      <c r="I28" s="6">
        <v>1.86</v>
      </c>
      <c r="J28" s="6"/>
      <c r="K28" s="7"/>
    </row>
    <row r="29" spans="1:11" ht="8.25">
      <c r="A29" s="10">
        <v>177</v>
      </c>
      <c r="B29" s="11">
        <v>80</v>
      </c>
      <c r="C29" s="6">
        <v>99.1</v>
      </c>
      <c r="D29" s="6">
        <v>0.91</v>
      </c>
      <c r="E29" s="6">
        <v>0.65</v>
      </c>
      <c r="F29" s="6"/>
      <c r="G29" s="6">
        <f>CONVERT(A29,"um","mm")</f>
        <v>0.177</v>
      </c>
      <c r="H29" s="6">
        <f t="shared" si="1"/>
        <v>2.49817873457909</v>
      </c>
      <c r="I29" s="6">
        <v>0.91</v>
      </c>
      <c r="J29" s="6"/>
      <c r="K29" s="7"/>
    </row>
    <row r="30" spans="1:11" ht="8.25">
      <c r="A30" s="10">
        <v>210</v>
      </c>
      <c r="B30" s="11">
        <v>70</v>
      </c>
      <c r="C30" s="6">
        <v>99.7</v>
      </c>
      <c r="D30" s="6">
        <v>0.26</v>
      </c>
      <c r="E30" s="6">
        <v>0.24</v>
      </c>
      <c r="F30" s="6"/>
      <c r="G30" s="6">
        <f>CONVERT(A30,"um","mm")</f>
        <v>0.21</v>
      </c>
      <c r="H30" s="6">
        <f t="shared" si="1"/>
        <v>2.2515387669959646</v>
      </c>
      <c r="I30" s="6">
        <v>0.26</v>
      </c>
      <c r="J30" s="6"/>
      <c r="K30" s="7"/>
    </row>
    <row r="31" spans="1:11" ht="8.25">
      <c r="A31" s="10">
        <v>250</v>
      </c>
      <c r="B31" s="11">
        <v>60</v>
      </c>
      <c r="C31" s="6">
        <v>99.97</v>
      </c>
      <c r="D31" s="6">
        <v>0.027</v>
      </c>
      <c r="E31" s="6">
        <v>0.026</v>
      </c>
      <c r="F31" s="6"/>
      <c r="G31" s="6">
        <f>CONVERT(A31,"um","mm")</f>
        <v>0.25</v>
      </c>
      <c r="H31" s="6">
        <f t="shared" si="1"/>
        <v>2</v>
      </c>
      <c r="I31" s="6">
        <v>0.027</v>
      </c>
      <c r="J31" s="6"/>
      <c r="K31" s="7"/>
    </row>
    <row r="32" spans="1:11" ht="8.25">
      <c r="A32" s="10">
        <v>297</v>
      </c>
      <c r="B32" s="11">
        <v>50</v>
      </c>
      <c r="C32" s="6">
        <v>100</v>
      </c>
      <c r="D32" s="6">
        <v>0.00031</v>
      </c>
      <c r="E32" s="6">
        <v>0.00031</v>
      </c>
      <c r="F32" s="6"/>
      <c r="G32" s="6">
        <f>CONVERT(A32,"um","mm")</f>
        <v>0.297</v>
      </c>
      <c r="H32" s="6">
        <f t="shared" si="1"/>
        <v>1.7514651638613215</v>
      </c>
      <c r="I32" s="6">
        <v>0.00031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9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710937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37239.464583333334</v>
      </c>
    </row>
    <row r="2" spans="1:5" ht="8.25">
      <c r="A2" s="1" t="s">
        <v>1</v>
      </c>
      <c r="B2" s="1" t="s">
        <v>76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77</v>
      </c>
      <c r="C3" s="1">
        <f>AVERAGE(E3:F3)</f>
        <v>14.708333333333334</v>
      </c>
      <c r="D3" s="1">
        <f>CONVERT(C3,"ft","m")</f>
        <v>4.4831</v>
      </c>
      <c r="E3" s="1">
        <f>CONVERT(VALUE(LEFT(B4,3)),"in","ft")</f>
        <v>14.583333333333334</v>
      </c>
      <c r="F3" s="1">
        <f>CONVERT(VALUE(RIGHT(B4,3)),"in","ft")</f>
        <v>14.833333333333334</v>
      </c>
    </row>
    <row r="4" spans="1:2" ht="8.25">
      <c r="A4" s="1" t="s">
        <v>3</v>
      </c>
      <c r="B4" s="1" t="s">
        <v>78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1.214</v>
      </c>
      <c r="V10" s="1">
        <f>CONVERT(U10,"um","mm")</f>
        <v>0.001214</v>
      </c>
      <c r="W10" s="1">
        <f>-LOG(V10/1,2)</f>
        <v>9.686015863068492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2.302</v>
      </c>
      <c r="V11" s="1">
        <f>CONVERT(U11,"um","mm")</f>
        <v>0.002302</v>
      </c>
      <c r="W11" s="1">
        <f aca="true" t="shared" si="2" ref="W11:W18">-LOG(V11/1,2)</f>
        <v>8.762896451191944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0.37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0.37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3.906</v>
      </c>
      <c r="V12" s="1">
        <f>CONVERT(U12,"um","mm")</f>
        <v>0.003906</v>
      </c>
      <c r="W12" s="1">
        <f t="shared" si="2"/>
        <v>8.000092335437381</v>
      </c>
    </row>
    <row r="13" spans="1:23" ht="8.25">
      <c r="A13" s="10">
        <v>0.49</v>
      </c>
      <c r="B13" s="11">
        <v>1100</v>
      </c>
      <c r="C13" s="6">
        <v>0.37</v>
      </c>
      <c r="D13" s="6">
        <v>99.6</v>
      </c>
      <c r="E13" s="6">
        <v>3.23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7">
        <v>3.23</v>
      </c>
      <c r="O13" s="1" t="s">
        <v>9</v>
      </c>
      <c r="P13" s="1">
        <v>72</v>
      </c>
      <c r="Q13" s="1">
        <f>CONVERT(P13,"um","mm")</f>
        <v>0.072</v>
      </c>
      <c r="R13" s="1">
        <f t="shared" si="0"/>
        <v>3.7958592832197753</v>
      </c>
      <c r="T13" s="1">
        <v>25</v>
      </c>
      <c r="U13" s="1">
        <v>6.883</v>
      </c>
      <c r="V13" s="1">
        <f>CONVERT(U13,"um","mm")</f>
        <v>0.006883</v>
      </c>
      <c r="W13" s="1">
        <f t="shared" si="2"/>
        <v>7.18274677470947</v>
      </c>
    </row>
    <row r="14" spans="1:23" ht="8.25">
      <c r="A14" s="10">
        <v>0.98</v>
      </c>
      <c r="B14" s="11">
        <v>1000</v>
      </c>
      <c r="C14" s="6">
        <v>3.6</v>
      </c>
      <c r="D14" s="6">
        <v>96.4</v>
      </c>
      <c r="E14" s="6">
        <v>4.94</v>
      </c>
      <c r="F14" s="6"/>
      <c r="G14" s="6">
        <f>CONVERT(A14,"um","mm")</f>
        <v>0.00098</v>
      </c>
      <c r="H14" s="6">
        <f t="shared" si="1"/>
        <v>9.994930630321603</v>
      </c>
      <c r="I14" s="6">
        <v>96.4</v>
      </c>
      <c r="J14" s="6">
        <v>10</v>
      </c>
      <c r="K14" s="7">
        <v>4.94</v>
      </c>
      <c r="O14" s="1" t="s">
        <v>10</v>
      </c>
      <c r="P14" s="1">
        <v>24.96</v>
      </c>
      <c r="Q14" s="1">
        <f>CONVERT(P14,"um","mm")</f>
        <v>0.02496</v>
      </c>
      <c r="R14" s="1">
        <f t="shared" si="0"/>
        <v>5.3242382555745635</v>
      </c>
      <c r="T14" s="1">
        <v>50</v>
      </c>
      <c r="U14" s="1">
        <v>24.96</v>
      </c>
      <c r="V14" s="1">
        <f>CONVERT(U14,"um","mm")</f>
        <v>0.02496</v>
      </c>
      <c r="W14" s="1">
        <f t="shared" si="2"/>
        <v>5.3242382555745635</v>
      </c>
    </row>
    <row r="15" spans="1:23" ht="8.25">
      <c r="A15" s="10">
        <v>1.95</v>
      </c>
      <c r="B15" s="11">
        <v>900</v>
      </c>
      <c r="C15" s="6">
        <v>8.54</v>
      </c>
      <c r="D15" s="6">
        <v>91.5</v>
      </c>
      <c r="E15" s="6">
        <v>7.44</v>
      </c>
      <c r="F15" s="6"/>
      <c r="G15" s="6">
        <f>CONVERT(A15,"um","mm")</f>
        <v>0.00195</v>
      </c>
      <c r="H15" s="6">
        <f t="shared" si="1"/>
        <v>9.002310160687202</v>
      </c>
      <c r="I15" s="6">
        <v>91.5</v>
      </c>
      <c r="J15" s="6">
        <v>9</v>
      </c>
      <c r="K15" s="7">
        <v>7.44</v>
      </c>
      <c r="O15" s="1" t="s">
        <v>29</v>
      </c>
      <c r="P15" s="1">
        <v>6.207</v>
      </c>
      <c r="Q15" s="1">
        <f>CONVERT(P15,"um","mm")</f>
        <v>0.006207</v>
      </c>
      <c r="R15" s="1">
        <f t="shared" si="0"/>
        <v>7.331888138743009</v>
      </c>
      <c r="T15" s="1">
        <v>75</v>
      </c>
      <c r="U15" s="1">
        <v>88.51</v>
      </c>
      <c r="V15" s="1">
        <f>CONVERT(U15,"um","mm")</f>
        <v>0.08851</v>
      </c>
      <c r="W15" s="1">
        <f t="shared" si="2"/>
        <v>3.4980157273995602</v>
      </c>
    </row>
    <row r="16" spans="1:23" ht="8.25">
      <c r="A16" s="10">
        <v>3.9</v>
      </c>
      <c r="B16" s="11">
        <v>800</v>
      </c>
      <c r="C16" s="6">
        <v>16</v>
      </c>
      <c r="D16" s="6">
        <v>84</v>
      </c>
      <c r="E16" s="6">
        <v>11.3</v>
      </c>
      <c r="F16" s="6"/>
      <c r="G16" s="6">
        <f>CONVERT(A16,"um","mm")</f>
        <v>0.0039</v>
      </c>
      <c r="H16" s="6">
        <f t="shared" si="1"/>
        <v>8.002310160687202</v>
      </c>
      <c r="I16" s="6">
        <v>84</v>
      </c>
      <c r="J16" s="6">
        <v>8</v>
      </c>
      <c r="K16" s="7">
        <v>11.3</v>
      </c>
      <c r="O16" s="1" t="s">
        <v>11</v>
      </c>
      <c r="P16" s="1">
        <v>2.884</v>
      </c>
      <c r="Q16" s="1">
        <f>CONVERT(P16,"um","mm")</f>
        <v>0.002884</v>
      </c>
      <c r="R16" s="1">
        <f t="shared" si="0"/>
        <v>8.437713120083352</v>
      </c>
      <c r="T16" s="1">
        <v>84</v>
      </c>
      <c r="U16" s="1">
        <v>140</v>
      </c>
      <c r="V16" s="1">
        <f>CONVERT(U16,"um","mm")</f>
        <v>0.14</v>
      </c>
      <c r="W16" s="1">
        <f t="shared" si="2"/>
        <v>2.8365012677171206</v>
      </c>
    </row>
    <row r="17" spans="1:23" ht="8.25">
      <c r="A17" s="10">
        <v>7.8</v>
      </c>
      <c r="B17" s="11">
        <v>700</v>
      </c>
      <c r="C17" s="6">
        <v>27.2</v>
      </c>
      <c r="D17" s="6">
        <v>72.8</v>
      </c>
      <c r="E17" s="6">
        <v>13.3</v>
      </c>
      <c r="F17" s="6"/>
      <c r="G17" s="6">
        <f>CONVERT(A17,"um","mm")</f>
        <v>0.0078</v>
      </c>
      <c r="H17" s="6">
        <f t="shared" si="1"/>
        <v>7.002310160687201</v>
      </c>
      <c r="I17" s="6">
        <v>72.8</v>
      </c>
      <c r="J17" s="6">
        <v>7</v>
      </c>
      <c r="K17" s="7">
        <v>13.3</v>
      </c>
      <c r="O17" s="1" t="s">
        <v>12</v>
      </c>
      <c r="P17" s="1">
        <v>41.68</v>
      </c>
      <c r="T17" s="1">
        <v>90</v>
      </c>
      <c r="U17" s="1">
        <v>197</v>
      </c>
      <c r="V17" s="1">
        <f>CONVERT(U17,"um","mm")</f>
        <v>0.197</v>
      </c>
      <c r="W17" s="1">
        <f t="shared" si="2"/>
        <v>2.343732465205711</v>
      </c>
    </row>
    <row r="18" spans="1:23" ht="8.25">
      <c r="A18" s="10">
        <v>15.6</v>
      </c>
      <c r="B18" s="11">
        <v>600</v>
      </c>
      <c r="C18" s="6">
        <v>40.5</v>
      </c>
      <c r="D18" s="6">
        <v>59.5</v>
      </c>
      <c r="E18" s="6">
        <v>13.9</v>
      </c>
      <c r="F18" s="6"/>
      <c r="G18" s="6">
        <f>CONVERT(A18,"um","mm")</f>
        <v>0.0156</v>
      </c>
      <c r="H18" s="6">
        <f t="shared" si="1"/>
        <v>6.002310160687201</v>
      </c>
      <c r="I18" s="6">
        <v>59.5</v>
      </c>
      <c r="J18" s="6">
        <v>6</v>
      </c>
      <c r="K18" s="7">
        <v>13.9</v>
      </c>
      <c r="O18" s="1" t="s">
        <v>13</v>
      </c>
      <c r="P18" s="1">
        <v>113.7</v>
      </c>
      <c r="T18" s="1">
        <v>95</v>
      </c>
      <c r="U18" s="1">
        <v>302.2</v>
      </c>
      <c r="V18" s="1">
        <f>CONVERT(U18,"um","mm")</f>
        <v>0.3022</v>
      </c>
      <c r="W18" s="1">
        <f t="shared" si="2"/>
        <v>1.7264244343846202</v>
      </c>
    </row>
    <row r="19" spans="1:16" ht="8.25">
      <c r="A19" s="10">
        <v>31.2</v>
      </c>
      <c r="B19" s="11">
        <v>500</v>
      </c>
      <c r="C19" s="6">
        <v>54.4</v>
      </c>
      <c r="D19" s="6">
        <v>45.6</v>
      </c>
      <c r="E19" s="6">
        <v>3.55</v>
      </c>
      <c r="F19" s="6"/>
      <c r="G19" s="6">
        <f>CONVERT(A19,"um","mm")</f>
        <v>0.0312</v>
      </c>
      <c r="H19" s="6">
        <f t="shared" si="1"/>
        <v>5.002310160687201</v>
      </c>
      <c r="I19" s="6">
        <v>45.6</v>
      </c>
      <c r="J19" s="6">
        <v>5</v>
      </c>
      <c r="K19" s="7">
        <f>SUM(E19+E20+E21+E22)</f>
        <v>14</v>
      </c>
      <c r="O19" s="1" t="s">
        <v>14</v>
      </c>
      <c r="P19" s="1">
        <v>12930</v>
      </c>
    </row>
    <row r="20" spans="1:31" ht="8.25">
      <c r="A20" s="10">
        <v>37.2</v>
      </c>
      <c r="B20" s="11">
        <v>400</v>
      </c>
      <c r="C20" s="6">
        <v>57.9</v>
      </c>
      <c r="D20" s="6">
        <v>42.1</v>
      </c>
      <c r="E20" s="6">
        <v>3.55</v>
      </c>
      <c r="F20" s="6"/>
      <c r="G20" s="6">
        <f>CONVERT(A20,"um","mm")</f>
        <v>0.0372</v>
      </c>
      <c r="H20" s="6">
        <f t="shared" si="1"/>
        <v>4.748553568441418</v>
      </c>
      <c r="I20" s="6">
        <v>42.1</v>
      </c>
      <c r="J20" s="6">
        <v>4</v>
      </c>
      <c r="K20" s="7">
        <f>SUM(E23+E24+E25+E26)</f>
        <v>13.419999999999998</v>
      </c>
      <c r="O20" s="1" t="s">
        <v>15</v>
      </c>
      <c r="P20" s="1">
        <v>157.9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61.5</v>
      </c>
      <c r="D21" s="6">
        <v>38.5</v>
      </c>
      <c r="E21" s="6">
        <v>3.54</v>
      </c>
      <c r="F21" s="6"/>
      <c r="G21" s="6">
        <f>CONVERT(A21,"um","mm")</f>
        <v>0.0442</v>
      </c>
      <c r="H21" s="6">
        <f t="shared" si="1"/>
        <v>4.499809820158018</v>
      </c>
      <c r="I21" s="6">
        <v>38.5</v>
      </c>
      <c r="J21" s="6">
        <v>3</v>
      </c>
      <c r="K21" s="7">
        <f>SUM(E27+E28+E29+E30)</f>
        <v>11.34</v>
      </c>
      <c r="O21" s="1" t="s">
        <v>30</v>
      </c>
      <c r="P21" s="1">
        <v>2.945</v>
      </c>
      <c r="U21" s="1">
        <v>0.001214</v>
      </c>
      <c r="V21" s="1">
        <v>0.002302</v>
      </c>
      <c r="W21" s="1">
        <v>0.003906</v>
      </c>
      <c r="X21" s="1">
        <v>0.006883</v>
      </c>
      <c r="Y21" s="1">
        <v>0.02496</v>
      </c>
      <c r="Z21" s="1">
        <v>0.08851</v>
      </c>
      <c r="AA21" s="1">
        <v>0.14</v>
      </c>
      <c r="AB21" s="1">
        <v>0.197</v>
      </c>
      <c r="AC21" s="1">
        <v>0.3022</v>
      </c>
      <c r="AD21" s="1">
        <f>((W21+AA21)/2)</f>
        <v>0.071953</v>
      </c>
    </row>
    <row r="22" spans="1:31" ht="8.25">
      <c r="A22" s="10">
        <v>52.6</v>
      </c>
      <c r="B22" s="11">
        <v>270</v>
      </c>
      <c r="C22" s="6">
        <v>65</v>
      </c>
      <c r="D22" s="6">
        <v>35</v>
      </c>
      <c r="E22" s="6">
        <v>3.36</v>
      </c>
      <c r="F22" s="6"/>
      <c r="G22" s="6">
        <f>CONVERT(A22,"um","mm")</f>
        <v>0.0526</v>
      </c>
      <c r="H22" s="6">
        <f t="shared" si="1"/>
        <v>4.2487933902571475</v>
      </c>
      <c r="I22" s="6">
        <v>35</v>
      </c>
      <c r="J22" s="6">
        <v>2</v>
      </c>
      <c r="K22" s="7">
        <f>SUM(E31+E32+E33+E34)</f>
        <v>5.21</v>
      </c>
      <c r="U22" s="1">
        <v>9.686015863068492</v>
      </c>
      <c r="V22" s="1">
        <v>8.762896451191944</v>
      </c>
      <c r="W22" s="1">
        <v>8.000092335437381</v>
      </c>
      <c r="X22" s="1">
        <v>7.18274677470947</v>
      </c>
      <c r="Y22" s="1">
        <v>5.3242382555745635</v>
      </c>
      <c r="Z22" s="1">
        <v>3.4980157273995602</v>
      </c>
      <c r="AA22" s="1">
        <v>2.8365012677171206</v>
      </c>
      <c r="AB22" s="1">
        <v>2.343732465205711</v>
      </c>
      <c r="AC22" s="1">
        <v>1.7264244343846202</v>
      </c>
      <c r="AD22" s="1">
        <f>((W22+AA22)/2)</f>
        <v>5.418296801577251</v>
      </c>
      <c r="AE22" s="1">
        <f>((X22-AB22)/2)</f>
        <v>2.419507154751879</v>
      </c>
    </row>
    <row r="23" spans="1:11" ht="8.25">
      <c r="A23" s="10">
        <v>62.5</v>
      </c>
      <c r="B23" s="11">
        <v>230</v>
      </c>
      <c r="C23" s="6">
        <v>68.4</v>
      </c>
      <c r="D23" s="6">
        <v>31.6</v>
      </c>
      <c r="E23" s="6">
        <v>3.21</v>
      </c>
      <c r="F23" s="6"/>
      <c r="G23" s="6">
        <f>CONVERT(A23,"um","mm")</f>
        <v>0.0625</v>
      </c>
      <c r="H23" s="6">
        <f t="shared" si="1"/>
        <v>4</v>
      </c>
      <c r="I23" s="6">
        <v>31.6</v>
      </c>
      <c r="J23" s="6">
        <v>1</v>
      </c>
      <c r="K23" s="7">
        <f>SUM(E35+E36+E37+E38)</f>
        <v>1.647</v>
      </c>
    </row>
    <row r="24" spans="1:17" ht="8.25">
      <c r="A24" s="10">
        <v>74</v>
      </c>
      <c r="B24" s="11">
        <v>200</v>
      </c>
      <c r="C24" s="6">
        <v>71.6</v>
      </c>
      <c r="D24" s="6">
        <v>28.4</v>
      </c>
      <c r="E24" s="6">
        <v>3.31</v>
      </c>
      <c r="F24" s="6"/>
      <c r="G24" s="6">
        <f>CONVERT(A24,"um","mm")</f>
        <v>0.074</v>
      </c>
      <c r="H24" s="6">
        <f t="shared" si="1"/>
        <v>3.7563309190331378</v>
      </c>
      <c r="I24" s="6">
        <v>28.4</v>
      </c>
      <c r="J24" s="6">
        <v>0</v>
      </c>
      <c r="K24" s="7">
        <f>SUM(E39+E40+E41+E42)</f>
        <v>0.00081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74.9</v>
      </c>
      <c r="D25" s="6">
        <v>25.1</v>
      </c>
      <c r="E25" s="6">
        <v>3.45</v>
      </c>
      <c r="F25" s="6"/>
      <c r="G25" s="6">
        <f>CONVERT(A25,"um","mm")</f>
        <v>0.088</v>
      </c>
      <c r="H25" s="6">
        <f t="shared" si="1"/>
        <v>3.50635266602479</v>
      </c>
      <c r="I25" s="6">
        <v>25.1</v>
      </c>
      <c r="J25" s="6">
        <v>-1</v>
      </c>
      <c r="K25" s="7">
        <f>SUM(E43+E44)</f>
        <v>0</v>
      </c>
      <c r="O25" s="1">
        <f>SUM(K25+K24+K23+K22+K21+K20)</f>
        <v>31.61781</v>
      </c>
      <c r="P25" s="1">
        <f>SUM(K19+K18+K17+K16)</f>
        <v>52.5</v>
      </c>
      <c r="Q25" s="1">
        <f>SUM(K15+K14+K13+K12+K11+K10)</f>
        <v>15.98</v>
      </c>
    </row>
    <row r="26" spans="1:11" ht="8.25">
      <c r="A26" s="10">
        <v>105</v>
      </c>
      <c r="B26" s="11">
        <v>140</v>
      </c>
      <c r="C26" s="6">
        <v>78.3</v>
      </c>
      <c r="D26" s="6">
        <v>21.7</v>
      </c>
      <c r="E26" s="6">
        <v>3.45</v>
      </c>
      <c r="F26" s="6"/>
      <c r="G26" s="6">
        <f>CONVERT(A26,"um","mm")</f>
        <v>0.105</v>
      </c>
      <c r="H26" s="6">
        <f t="shared" si="1"/>
        <v>3.2515387669959646</v>
      </c>
      <c r="I26" s="6">
        <v>21.7</v>
      </c>
      <c r="J26" s="6"/>
      <c r="K26" s="7"/>
    </row>
    <row r="27" spans="1:11" ht="8.25">
      <c r="A27" s="10">
        <v>125</v>
      </c>
      <c r="B27" s="11">
        <v>120</v>
      </c>
      <c r="C27" s="6">
        <v>81.8</v>
      </c>
      <c r="D27" s="6">
        <v>18.2</v>
      </c>
      <c r="E27" s="6">
        <v>3.39</v>
      </c>
      <c r="F27" s="6"/>
      <c r="G27" s="6">
        <f>CONVERT(A27,"um","mm")</f>
        <v>0.125</v>
      </c>
      <c r="H27" s="6">
        <f t="shared" si="1"/>
        <v>3</v>
      </c>
      <c r="I27" s="6">
        <v>18.2</v>
      </c>
      <c r="J27" s="6"/>
      <c r="K27" s="7"/>
    </row>
    <row r="28" spans="1:11" ht="8.25">
      <c r="A28" s="10">
        <v>149</v>
      </c>
      <c r="B28" s="11">
        <v>100</v>
      </c>
      <c r="C28" s="6">
        <v>85.2</v>
      </c>
      <c r="D28" s="6">
        <v>14.8</v>
      </c>
      <c r="E28" s="6">
        <v>3.1</v>
      </c>
      <c r="F28" s="6"/>
      <c r="G28" s="6">
        <f>CONVERT(A28,"um","mm")</f>
        <v>0.149</v>
      </c>
      <c r="H28" s="6">
        <f t="shared" si="1"/>
        <v>2.746615764199926</v>
      </c>
      <c r="I28" s="6">
        <v>14.8</v>
      </c>
      <c r="J28" s="6"/>
      <c r="K28" s="7"/>
    </row>
    <row r="29" spans="1:11" ht="8.25">
      <c r="A29" s="10">
        <v>177</v>
      </c>
      <c r="B29" s="11">
        <v>80</v>
      </c>
      <c r="C29" s="6">
        <v>88.3</v>
      </c>
      <c r="D29" s="6">
        <v>11.7</v>
      </c>
      <c r="E29" s="6">
        <v>2.65</v>
      </c>
      <c r="F29" s="6"/>
      <c r="G29" s="6">
        <f>CONVERT(A29,"um","mm")</f>
        <v>0.177</v>
      </c>
      <c r="H29" s="6">
        <f t="shared" si="1"/>
        <v>2.49817873457909</v>
      </c>
      <c r="I29" s="6">
        <v>11.7</v>
      </c>
      <c r="J29" s="6"/>
      <c r="K29" s="7"/>
    </row>
    <row r="30" spans="1:11" ht="8.25">
      <c r="A30" s="10">
        <v>210</v>
      </c>
      <c r="B30" s="11">
        <v>70</v>
      </c>
      <c r="C30" s="6">
        <v>90.9</v>
      </c>
      <c r="D30" s="6">
        <v>9.05</v>
      </c>
      <c r="E30" s="6">
        <v>2.2</v>
      </c>
      <c r="F30" s="6"/>
      <c r="G30" s="6">
        <f>CONVERT(A30,"um","mm")</f>
        <v>0.21</v>
      </c>
      <c r="H30" s="6">
        <f t="shared" si="1"/>
        <v>2.2515387669959646</v>
      </c>
      <c r="I30" s="6">
        <v>9.05</v>
      </c>
      <c r="J30" s="6"/>
      <c r="K30" s="7"/>
    </row>
    <row r="31" spans="1:11" ht="8.25">
      <c r="A31" s="10">
        <v>250</v>
      </c>
      <c r="B31" s="11">
        <v>60</v>
      </c>
      <c r="C31" s="6">
        <v>93.1</v>
      </c>
      <c r="D31" s="6">
        <v>6.86</v>
      </c>
      <c r="E31" s="6">
        <v>1.7</v>
      </c>
      <c r="F31" s="6"/>
      <c r="G31" s="6">
        <f>CONVERT(A31,"um","mm")</f>
        <v>0.25</v>
      </c>
      <c r="H31" s="6">
        <f t="shared" si="1"/>
        <v>2</v>
      </c>
      <c r="I31" s="6">
        <v>6.86</v>
      </c>
      <c r="J31" s="6"/>
      <c r="K31" s="7"/>
    </row>
    <row r="32" spans="1:11" ht="8.25">
      <c r="A32" s="10">
        <v>297</v>
      </c>
      <c r="B32" s="11">
        <v>50</v>
      </c>
      <c r="C32" s="6">
        <v>94.8</v>
      </c>
      <c r="D32" s="6">
        <v>5.16</v>
      </c>
      <c r="E32" s="6">
        <v>1.41</v>
      </c>
      <c r="F32" s="6"/>
      <c r="G32" s="6">
        <f>CONVERT(A32,"um","mm")</f>
        <v>0.297</v>
      </c>
      <c r="H32" s="6">
        <f t="shared" si="1"/>
        <v>1.7514651638613215</v>
      </c>
      <c r="I32" s="6">
        <v>5.16</v>
      </c>
      <c r="J32" s="6"/>
      <c r="K32" s="7"/>
    </row>
    <row r="33" spans="1:11" ht="8.25">
      <c r="A33" s="10">
        <v>354</v>
      </c>
      <c r="B33" s="11">
        <v>45</v>
      </c>
      <c r="C33" s="6">
        <v>96.3</v>
      </c>
      <c r="D33" s="6">
        <v>3.75</v>
      </c>
      <c r="E33" s="6">
        <v>1.15</v>
      </c>
      <c r="F33" s="6"/>
      <c r="G33" s="6">
        <f>CONVERT(A33,"um","mm")</f>
        <v>0.354</v>
      </c>
      <c r="H33" s="6">
        <f t="shared" si="1"/>
        <v>1.4981787345790896</v>
      </c>
      <c r="I33" s="6">
        <v>3.75</v>
      </c>
      <c r="J33" s="6"/>
      <c r="K33" s="7"/>
    </row>
    <row r="34" spans="1:11" ht="8.25">
      <c r="A34" s="10">
        <v>420</v>
      </c>
      <c r="B34" s="11">
        <v>40</v>
      </c>
      <c r="C34" s="6">
        <v>97.4</v>
      </c>
      <c r="D34" s="6">
        <v>2.6</v>
      </c>
      <c r="E34" s="6">
        <v>0.95</v>
      </c>
      <c r="F34" s="6"/>
      <c r="G34" s="6">
        <f>CONVERT(A34,"um","mm")</f>
        <v>0.42</v>
      </c>
      <c r="H34" s="6">
        <f t="shared" si="1"/>
        <v>1.2515387669959643</v>
      </c>
      <c r="I34" s="6">
        <v>2.6</v>
      </c>
      <c r="J34" s="6"/>
      <c r="K34" s="7"/>
    </row>
    <row r="35" spans="1:11" ht="8.25">
      <c r="A35" s="10">
        <v>500</v>
      </c>
      <c r="B35" s="11">
        <v>35</v>
      </c>
      <c r="C35" s="6">
        <v>98.4</v>
      </c>
      <c r="D35" s="6">
        <v>1.64</v>
      </c>
      <c r="E35" s="6">
        <v>0.72</v>
      </c>
      <c r="F35" s="6"/>
      <c r="G35" s="6">
        <f>CONVERT(A35,"um","mm")</f>
        <v>0.5</v>
      </c>
      <c r="H35" s="6">
        <f t="shared" si="1"/>
        <v>1</v>
      </c>
      <c r="I35" s="6">
        <v>1.64</v>
      </c>
      <c r="J35" s="6"/>
      <c r="K35" s="7"/>
    </row>
    <row r="36" spans="1:11" ht="8.25">
      <c r="A36" s="10">
        <v>590</v>
      </c>
      <c r="B36" s="11">
        <v>30</v>
      </c>
      <c r="C36" s="6">
        <v>99.1</v>
      </c>
      <c r="D36" s="6">
        <v>0.93</v>
      </c>
      <c r="E36" s="6">
        <v>0.61</v>
      </c>
      <c r="F36" s="6"/>
      <c r="G36" s="6">
        <f>CONVERT(A36,"um","mm")</f>
        <v>0.59</v>
      </c>
      <c r="H36" s="6">
        <f t="shared" si="1"/>
        <v>0.7612131404128836</v>
      </c>
      <c r="I36" s="6">
        <v>0.93</v>
      </c>
      <c r="J36" s="6"/>
      <c r="K36" s="7"/>
    </row>
    <row r="37" spans="1:11" ht="8.25">
      <c r="A37" s="10">
        <v>710</v>
      </c>
      <c r="B37" s="11">
        <v>25</v>
      </c>
      <c r="C37" s="6">
        <v>99.7</v>
      </c>
      <c r="D37" s="6">
        <v>0.32</v>
      </c>
      <c r="E37" s="6">
        <v>0.27</v>
      </c>
      <c r="F37" s="6"/>
      <c r="G37" s="6">
        <f>CONVERT(A37,"um","mm")</f>
        <v>0.71</v>
      </c>
      <c r="H37" s="6">
        <f t="shared" si="1"/>
        <v>0.49410907027004275</v>
      </c>
      <c r="I37" s="6">
        <v>0.32</v>
      </c>
      <c r="J37" s="6"/>
      <c r="K37" s="7"/>
    </row>
    <row r="38" spans="1:11" ht="8.25">
      <c r="A38" s="10">
        <v>840</v>
      </c>
      <c r="B38" s="11">
        <v>20</v>
      </c>
      <c r="C38" s="6">
        <v>99.95</v>
      </c>
      <c r="D38" s="6">
        <v>0.048</v>
      </c>
      <c r="E38" s="6">
        <v>0.047</v>
      </c>
      <c r="F38" s="6"/>
      <c r="G38" s="6">
        <f>CONVERT(A38,"um","mm")</f>
        <v>0.84</v>
      </c>
      <c r="H38" s="6">
        <f t="shared" si="1"/>
        <v>0.2515387669959645</v>
      </c>
      <c r="I38" s="6">
        <v>0.048</v>
      </c>
      <c r="J38" s="6"/>
      <c r="K38" s="7"/>
    </row>
    <row r="39" spans="1:11" ht="8.25">
      <c r="A39" s="10">
        <v>1000</v>
      </c>
      <c r="B39" s="11">
        <v>18</v>
      </c>
      <c r="C39" s="6">
        <v>99.999</v>
      </c>
      <c r="D39" s="6">
        <v>0.00081</v>
      </c>
      <c r="E39" s="6">
        <v>0.00081</v>
      </c>
      <c r="F39" s="6"/>
      <c r="G39" s="6">
        <f>CONVERT(A39,"um","mm")</f>
        <v>1</v>
      </c>
      <c r="H39" s="6">
        <f t="shared" si="1"/>
        <v>0</v>
      </c>
      <c r="I39" s="6">
        <v>0.00081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0.00390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710937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37239.46388888889</v>
      </c>
    </row>
    <row r="2" spans="1:5" ht="8.25">
      <c r="A2" s="1" t="s">
        <v>1</v>
      </c>
      <c r="B2" s="1" t="s">
        <v>73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74</v>
      </c>
      <c r="C3" s="1">
        <f>AVERAGE(E3:F3)</f>
        <v>13.458333333333334</v>
      </c>
      <c r="D3" s="1">
        <f>CONVERT(C3,"ft","m")</f>
        <v>4.1021</v>
      </c>
      <c r="E3" s="1">
        <f>CONVERT(VALUE(LEFT(B4,3)),"in","ft")</f>
        <v>13.333333333333334</v>
      </c>
      <c r="F3" s="1">
        <f>CONVERT(VALUE(RIGHT(B4,3)),"in","ft")</f>
        <v>13.583333333333334</v>
      </c>
    </row>
    <row r="4" spans="1:2" ht="8.25">
      <c r="A4" s="1" t="s">
        <v>3</v>
      </c>
      <c r="B4" s="1" t="s">
        <v>75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0.857</v>
      </c>
      <c r="V10" s="1">
        <f>CONVERT(U10,"um","mm")</f>
        <v>0.000857</v>
      </c>
      <c r="W10" s="1">
        <f>-LOG(V10/1,2)</f>
        <v>10.188417175211676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1.332</v>
      </c>
      <c r="V11" s="1">
        <f>CONVERT(U11,"um","mm")</f>
        <v>0.001332</v>
      </c>
      <c r="W11" s="1">
        <f aca="true" t="shared" si="2" ref="W11:W18">-LOG(V11/1,2)</f>
        <v>9.552190202252913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0.67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0.67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2.097</v>
      </c>
      <c r="V12" s="1">
        <f>CONVERT(U12,"um","mm")</f>
        <v>0.002097</v>
      </c>
      <c r="W12" s="1">
        <f t="shared" si="2"/>
        <v>8.897457423227582</v>
      </c>
    </row>
    <row r="13" spans="1:23" ht="8.25">
      <c r="A13" s="10">
        <v>0.49</v>
      </c>
      <c r="B13" s="11">
        <v>1100</v>
      </c>
      <c r="C13" s="6">
        <v>0.67</v>
      </c>
      <c r="D13" s="6">
        <v>99.3</v>
      </c>
      <c r="E13" s="6">
        <v>5.77</v>
      </c>
      <c r="F13" s="6"/>
      <c r="G13" s="6">
        <f>CONVERT(A13,"um","mm")</f>
        <v>0.00049</v>
      </c>
      <c r="H13" s="6">
        <f t="shared" si="1"/>
        <v>10.994930630321603</v>
      </c>
      <c r="I13" s="6">
        <v>99.3</v>
      </c>
      <c r="J13" s="6">
        <v>11</v>
      </c>
      <c r="K13" s="7">
        <v>5.77</v>
      </c>
      <c r="O13" s="1" t="s">
        <v>9</v>
      </c>
      <c r="P13" s="1">
        <v>52.85</v>
      </c>
      <c r="Q13" s="1">
        <f>CONVERT(P13,"um","mm")</f>
        <v>0.05285</v>
      </c>
      <c r="R13" s="1">
        <f t="shared" si="0"/>
        <v>4.2419527181667664</v>
      </c>
      <c r="T13" s="1">
        <v>25</v>
      </c>
      <c r="U13" s="1">
        <v>3.555</v>
      </c>
      <c r="V13" s="1">
        <f>CONVERT(U13,"um","mm")</f>
        <v>0.003555</v>
      </c>
      <c r="W13" s="1">
        <f t="shared" si="2"/>
        <v>8.135934724817396</v>
      </c>
    </row>
    <row r="14" spans="1:23" ht="8.25">
      <c r="A14" s="10">
        <v>0.98</v>
      </c>
      <c r="B14" s="11">
        <v>1000</v>
      </c>
      <c r="C14" s="6">
        <v>6.44</v>
      </c>
      <c r="D14" s="6">
        <v>93.6</v>
      </c>
      <c r="E14" s="6">
        <v>8.52</v>
      </c>
      <c r="F14" s="6"/>
      <c r="G14" s="6">
        <f>CONVERT(A14,"um","mm")</f>
        <v>0.00098</v>
      </c>
      <c r="H14" s="6">
        <f t="shared" si="1"/>
        <v>9.994930630321603</v>
      </c>
      <c r="I14" s="6">
        <v>93.6</v>
      </c>
      <c r="J14" s="6">
        <v>10</v>
      </c>
      <c r="K14" s="7">
        <v>8.52</v>
      </c>
      <c r="O14" s="1" t="s">
        <v>10</v>
      </c>
      <c r="P14" s="1">
        <v>11.47</v>
      </c>
      <c r="Q14" s="1">
        <f>CONVERT(P14,"um","mm")</f>
        <v>0.01147</v>
      </c>
      <c r="R14" s="1">
        <f t="shared" si="0"/>
        <v>6.445990798420986</v>
      </c>
      <c r="T14" s="1">
        <v>50</v>
      </c>
      <c r="U14" s="1">
        <v>11.47</v>
      </c>
      <c r="V14" s="1">
        <f>CONVERT(U14,"um","mm")</f>
        <v>0.01147</v>
      </c>
      <c r="W14" s="1">
        <f t="shared" si="2"/>
        <v>6.445990798420986</v>
      </c>
    </row>
    <row r="15" spans="1:23" ht="8.25">
      <c r="A15" s="10">
        <v>1.95</v>
      </c>
      <c r="B15" s="11">
        <v>900</v>
      </c>
      <c r="C15" s="6">
        <v>15</v>
      </c>
      <c r="D15" s="6">
        <v>85</v>
      </c>
      <c r="E15" s="6">
        <v>11.9</v>
      </c>
      <c r="F15" s="6"/>
      <c r="G15" s="6">
        <f>CONVERT(A15,"um","mm")</f>
        <v>0.00195</v>
      </c>
      <c r="H15" s="6">
        <f t="shared" si="1"/>
        <v>9.002310160687202</v>
      </c>
      <c r="I15" s="6">
        <v>85</v>
      </c>
      <c r="J15" s="6">
        <v>9</v>
      </c>
      <c r="K15" s="7">
        <v>11.9</v>
      </c>
      <c r="O15" s="1" t="s">
        <v>29</v>
      </c>
      <c r="P15" s="1">
        <v>3.965</v>
      </c>
      <c r="Q15" s="1">
        <f>CONVERT(P15,"um","mm")</f>
        <v>0.003965</v>
      </c>
      <c r="R15" s="1">
        <f t="shared" si="0"/>
        <v>7.978463418732833</v>
      </c>
      <c r="T15" s="1">
        <v>75</v>
      </c>
      <c r="U15" s="1">
        <v>47.52</v>
      </c>
      <c r="V15" s="1">
        <f>CONVERT(U15,"um","mm")</f>
        <v>0.04752000000000001</v>
      </c>
      <c r="W15" s="1">
        <f t="shared" si="2"/>
        <v>4.395321353636046</v>
      </c>
    </row>
    <row r="16" spans="1:23" ht="8.25">
      <c r="A16" s="10">
        <v>3.9</v>
      </c>
      <c r="B16" s="11">
        <v>800</v>
      </c>
      <c r="C16" s="6">
        <v>26.9</v>
      </c>
      <c r="D16" s="6">
        <v>73.1</v>
      </c>
      <c r="E16" s="6">
        <v>15.2</v>
      </c>
      <c r="F16" s="6"/>
      <c r="G16" s="6">
        <f>CONVERT(A16,"um","mm")</f>
        <v>0.0039</v>
      </c>
      <c r="H16" s="6">
        <f t="shared" si="1"/>
        <v>8.002310160687202</v>
      </c>
      <c r="I16" s="6">
        <v>73.1</v>
      </c>
      <c r="J16" s="6">
        <v>8</v>
      </c>
      <c r="K16" s="7">
        <v>15.2</v>
      </c>
      <c r="O16" s="1" t="s">
        <v>11</v>
      </c>
      <c r="P16" s="1">
        <v>4.607</v>
      </c>
      <c r="Q16" s="1">
        <f>CONVERT(P16,"um","mm")</f>
        <v>0.004607</v>
      </c>
      <c r="R16" s="1">
        <f t="shared" si="0"/>
        <v>7.761956686719964</v>
      </c>
      <c r="T16" s="1">
        <v>84</v>
      </c>
      <c r="U16" s="1">
        <v>88.6</v>
      </c>
      <c r="V16" s="1">
        <f>CONVERT(U16,"um","mm")</f>
        <v>0.0886</v>
      </c>
      <c r="W16" s="1">
        <f t="shared" si="2"/>
        <v>3.496549490994431</v>
      </c>
    </row>
    <row r="17" spans="1:23" ht="8.25">
      <c r="A17" s="10">
        <v>7.8</v>
      </c>
      <c r="B17" s="11">
        <v>700</v>
      </c>
      <c r="C17" s="6">
        <v>42</v>
      </c>
      <c r="D17" s="6">
        <v>58</v>
      </c>
      <c r="E17" s="6">
        <v>14</v>
      </c>
      <c r="F17" s="6"/>
      <c r="G17" s="6">
        <f>CONVERT(A17,"um","mm")</f>
        <v>0.0078</v>
      </c>
      <c r="H17" s="6">
        <f t="shared" si="1"/>
        <v>7.002310160687201</v>
      </c>
      <c r="I17" s="6">
        <v>58</v>
      </c>
      <c r="J17" s="6">
        <v>7</v>
      </c>
      <c r="K17" s="7">
        <v>14</v>
      </c>
      <c r="O17" s="1" t="s">
        <v>12</v>
      </c>
      <c r="P17" s="1">
        <v>5.878</v>
      </c>
      <c r="T17" s="1">
        <v>90</v>
      </c>
      <c r="U17" s="1">
        <v>152.9</v>
      </c>
      <c r="V17" s="1">
        <f>CONVERT(U17,"um","mm")</f>
        <v>0.1529</v>
      </c>
      <c r="W17" s="1">
        <f t="shared" si="2"/>
        <v>2.7093396881886447</v>
      </c>
    </row>
    <row r="18" spans="1:23" ht="8.25">
      <c r="A18" s="10">
        <v>15.6</v>
      </c>
      <c r="B18" s="11">
        <v>600</v>
      </c>
      <c r="C18" s="6">
        <v>56</v>
      </c>
      <c r="D18" s="6">
        <v>44</v>
      </c>
      <c r="E18" s="6">
        <v>12.1</v>
      </c>
      <c r="F18" s="6"/>
      <c r="G18" s="6">
        <f>CONVERT(A18,"um","mm")</f>
        <v>0.0156</v>
      </c>
      <c r="H18" s="6">
        <f t="shared" si="1"/>
        <v>6.002310160687201</v>
      </c>
      <c r="I18" s="6">
        <v>44</v>
      </c>
      <c r="J18" s="6">
        <v>6</v>
      </c>
      <c r="K18" s="7">
        <v>12.1</v>
      </c>
      <c r="O18" s="1" t="s">
        <v>13</v>
      </c>
      <c r="P18" s="1">
        <v>103.4</v>
      </c>
      <c r="T18" s="1">
        <v>95</v>
      </c>
      <c r="U18" s="1">
        <v>269.5</v>
      </c>
      <c r="V18" s="1">
        <f>CONVERT(U18,"um","mm")</f>
        <v>0.2695</v>
      </c>
      <c r="W18" s="1">
        <f t="shared" si="2"/>
        <v>1.8916428219095816</v>
      </c>
    </row>
    <row r="19" spans="1:16" ht="8.25">
      <c r="A19" s="10">
        <v>31.2</v>
      </c>
      <c r="B19" s="11">
        <v>500</v>
      </c>
      <c r="C19" s="6">
        <v>68.1</v>
      </c>
      <c r="D19" s="6">
        <v>31.9</v>
      </c>
      <c r="E19" s="6">
        <v>2.84</v>
      </c>
      <c r="F19" s="6"/>
      <c r="G19" s="6">
        <f>CONVERT(A19,"um","mm")</f>
        <v>0.0312</v>
      </c>
      <c r="H19" s="6">
        <f t="shared" si="1"/>
        <v>5.002310160687201</v>
      </c>
      <c r="I19" s="6">
        <v>31.9</v>
      </c>
      <c r="J19" s="6">
        <v>5</v>
      </c>
      <c r="K19" s="7">
        <f>SUM(E19+E20+E21+E22)</f>
        <v>11.16</v>
      </c>
      <c r="O19" s="1" t="s">
        <v>14</v>
      </c>
      <c r="P19" s="1">
        <v>10689</v>
      </c>
    </row>
    <row r="20" spans="1:31" ht="8.25">
      <c r="A20" s="10">
        <v>37.2</v>
      </c>
      <c r="B20" s="11">
        <v>400</v>
      </c>
      <c r="C20" s="6">
        <v>71</v>
      </c>
      <c r="D20" s="6">
        <v>29</v>
      </c>
      <c r="E20" s="6">
        <v>2.84</v>
      </c>
      <c r="F20" s="6"/>
      <c r="G20" s="6">
        <f>CONVERT(A20,"um","mm")</f>
        <v>0.0372</v>
      </c>
      <c r="H20" s="6">
        <f t="shared" si="1"/>
        <v>4.748553568441418</v>
      </c>
      <c r="I20" s="6">
        <v>29</v>
      </c>
      <c r="J20" s="6">
        <v>4</v>
      </c>
      <c r="K20" s="7">
        <f>SUM(E23+E24+E25+E26)</f>
        <v>8.58</v>
      </c>
      <c r="O20" s="1" t="s">
        <v>15</v>
      </c>
      <c r="P20" s="1">
        <v>195.6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73.8</v>
      </c>
      <c r="D21" s="6">
        <v>26.2</v>
      </c>
      <c r="E21" s="6">
        <v>2.83</v>
      </c>
      <c r="F21" s="6"/>
      <c r="G21" s="6">
        <f>CONVERT(A21,"um","mm")</f>
        <v>0.0442</v>
      </c>
      <c r="H21" s="6">
        <f t="shared" si="1"/>
        <v>4.499809820158018</v>
      </c>
      <c r="I21" s="6">
        <v>26.2</v>
      </c>
      <c r="J21" s="6">
        <v>3</v>
      </c>
      <c r="K21" s="7">
        <f>SUM(E27+E28+E29+E30)</f>
        <v>6.61</v>
      </c>
      <c r="O21" s="1" t="s">
        <v>30</v>
      </c>
      <c r="P21" s="1">
        <v>3.249</v>
      </c>
      <c r="U21" s="1">
        <v>0.000857</v>
      </c>
      <c r="V21" s="1">
        <v>0.001332</v>
      </c>
      <c r="W21" s="1">
        <v>0.002097</v>
      </c>
      <c r="X21" s="1">
        <v>0.003555</v>
      </c>
      <c r="Y21" s="1">
        <v>0.01147</v>
      </c>
      <c r="Z21" s="1">
        <v>0.04752000000000001</v>
      </c>
      <c r="AA21" s="1">
        <v>0.0886</v>
      </c>
      <c r="AB21" s="1">
        <v>0.1529</v>
      </c>
      <c r="AC21" s="1">
        <v>0.2695</v>
      </c>
      <c r="AD21" s="1">
        <f>((W21+AA21)/2)</f>
        <v>0.0453485</v>
      </c>
    </row>
    <row r="22" spans="1:31" ht="8.25">
      <c r="A22" s="10">
        <v>52.6</v>
      </c>
      <c r="B22" s="11">
        <v>270</v>
      </c>
      <c r="C22" s="6">
        <v>76.6</v>
      </c>
      <c r="D22" s="6">
        <v>23.4</v>
      </c>
      <c r="E22" s="6">
        <v>2.65</v>
      </c>
      <c r="F22" s="6"/>
      <c r="G22" s="6">
        <f>CONVERT(A22,"um","mm")</f>
        <v>0.0526</v>
      </c>
      <c r="H22" s="6">
        <f t="shared" si="1"/>
        <v>4.2487933902571475</v>
      </c>
      <c r="I22" s="6">
        <v>23.4</v>
      </c>
      <c r="J22" s="6">
        <v>2</v>
      </c>
      <c r="K22" s="7">
        <f>SUM(E31+E32+E33+E34)</f>
        <v>4</v>
      </c>
      <c r="U22" s="1">
        <v>10.188417175211676</v>
      </c>
      <c r="V22" s="1">
        <v>9.552190202252913</v>
      </c>
      <c r="W22" s="1">
        <v>8.897457423227582</v>
      </c>
      <c r="X22" s="1">
        <v>8.135934724817396</v>
      </c>
      <c r="Y22" s="1">
        <v>6.445990798420986</v>
      </c>
      <c r="Z22" s="1">
        <v>4.395321353636046</v>
      </c>
      <c r="AA22" s="1">
        <v>3.496549490994431</v>
      </c>
      <c r="AB22" s="1">
        <v>2.7093396881886447</v>
      </c>
      <c r="AC22" s="1">
        <v>1.8916428219095816</v>
      </c>
      <c r="AD22" s="1">
        <f>((W22+AA22)/2)</f>
        <v>6.197003457111006</v>
      </c>
      <c r="AE22" s="1">
        <f>((X22-AB22)/2)</f>
        <v>2.7132975183143757</v>
      </c>
    </row>
    <row r="23" spans="1:11" ht="8.25">
      <c r="A23" s="10">
        <v>62.5</v>
      </c>
      <c r="B23" s="11">
        <v>230</v>
      </c>
      <c r="C23" s="6">
        <v>79.3</v>
      </c>
      <c r="D23" s="6">
        <v>20.7</v>
      </c>
      <c r="E23" s="6">
        <v>2.39</v>
      </c>
      <c r="F23" s="6"/>
      <c r="G23" s="6">
        <f>CONVERT(A23,"um","mm")</f>
        <v>0.0625</v>
      </c>
      <c r="H23" s="6">
        <f t="shared" si="1"/>
        <v>4</v>
      </c>
      <c r="I23" s="6">
        <v>20.7</v>
      </c>
      <c r="J23" s="6">
        <v>1</v>
      </c>
      <c r="K23" s="7">
        <f>SUM(E35+E36+E37+E38)</f>
        <v>1.506</v>
      </c>
    </row>
    <row r="24" spans="1:17" ht="8.25">
      <c r="A24" s="10">
        <v>74</v>
      </c>
      <c r="B24" s="11">
        <v>200</v>
      </c>
      <c r="C24" s="6">
        <v>81.7</v>
      </c>
      <c r="D24" s="6">
        <v>18.3</v>
      </c>
      <c r="E24" s="6">
        <v>2.23</v>
      </c>
      <c r="F24" s="6"/>
      <c r="G24" s="6">
        <f>CONVERT(A24,"um","mm")</f>
        <v>0.074</v>
      </c>
      <c r="H24" s="6">
        <f t="shared" si="1"/>
        <v>3.7563309190331378</v>
      </c>
      <c r="I24" s="6">
        <v>18.3</v>
      </c>
      <c r="J24" s="6">
        <v>0</v>
      </c>
      <c r="K24" s="7">
        <f>SUM(E39+E40+E41+E42)</f>
        <v>0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83.9</v>
      </c>
      <c r="D25" s="6">
        <v>16.1</v>
      </c>
      <c r="E25" s="6">
        <v>2.06</v>
      </c>
      <c r="F25" s="6"/>
      <c r="G25" s="6">
        <f>CONVERT(A25,"um","mm")</f>
        <v>0.088</v>
      </c>
      <c r="H25" s="6">
        <f t="shared" si="1"/>
        <v>3.50635266602479</v>
      </c>
      <c r="I25" s="6">
        <v>16.1</v>
      </c>
      <c r="J25" s="6">
        <v>-1</v>
      </c>
      <c r="K25" s="7">
        <f>SUM(E43+E44)</f>
        <v>0</v>
      </c>
      <c r="O25" s="1">
        <f>SUM(K25+K24+K23+K22+K21+K20)</f>
        <v>20.695999999999998</v>
      </c>
      <c r="P25" s="1">
        <f>SUM(K19+K18+K17+K16)</f>
        <v>52.459999999999994</v>
      </c>
      <c r="Q25" s="1">
        <f>SUM(K15+K14+K13+K12+K11+K10)</f>
        <v>26.860000000000003</v>
      </c>
    </row>
    <row r="26" spans="1:11" ht="8.25">
      <c r="A26" s="10">
        <v>105</v>
      </c>
      <c r="B26" s="11">
        <v>140</v>
      </c>
      <c r="C26" s="6">
        <v>86</v>
      </c>
      <c r="D26" s="6">
        <v>14</v>
      </c>
      <c r="E26" s="6">
        <v>1.9</v>
      </c>
      <c r="F26" s="6"/>
      <c r="G26" s="6">
        <f>CONVERT(A26,"um","mm")</f>
        <v>0.105</v>
      </c>
      <c r="H26" s="6">
        <f t="shared" si="1"/>
        <v>3.2515387669959646</v>
      </c>
      <c r="I26" s="6">
        <v>14</v>
      </c>
      <c r="J26" s="6"/>
      <c r="K26" s="7"/>
    </row>
    <row r="27" spans="1:11" ht="8.25">
      <c r="A27" s="10">
        <v>125</v>
      </c>
      <c r="B27" s="11">
        <v>120</v>
      </c>
      <c r="C27" s="6">
        <v>87.9</v>
      </c>
      <c r="D27" s="6">
        <v>12.1</v>
      </c>
      <c r="E27" s="6">
        <v>1.86</v>
      </c>
      <c r="F27" s="6"/>
      <c r="G27" s="6">
        <f>CONVERT(A27,"um","mm")</f>
        <v>0.125</v>
      </c>
      <c r="H27" s="6">
        <f t="shared" si="1"/>
        <v>3</v>
      </c>
      <c r="I27" s="6">
        <v>12.1</v>
      </c>
      <c r="J27" s="6"/>
      <c r="K27" s="7"/>
    </row>
    <row r="28" spans="1:11" ht="8.25">
      <c r="A28" s="10">
        <v>149</v>
      </c>
      <c r="B28" s="11">
        <v>100</v>
      </c>
      <c r="C28" s="6">
        <v>89.7</v>
      </c>
      <c r="D28" s="6">
        <v>10.3</v>
      </c>
      <c r="E28" s="6">
        <v>1.77</v>
      </c>
      <c r="F28" s="6"/>
      <c r="G28" s="6">
        <f>CONVERT(A28,"um","mm")</f>
        <v>0.149</v>
      </c>
      <c r="H28" s="6">
        <f t="shared" si="1"/>
        <v>2.746615764199926</v>
      </c>
      <c r="I28" s="6">
        <v>10.3</v>
      </c>
      <c r="J28" s="6"/>
      <c r="K28" s="7"/>
    </row>
    <row r="29" spans="1:11" ht="8.25">
      <c r="A29" s="10">
        <v>177</v>
      </c>
      <c r="B29" s="11">
        <v>80</v>
      </c>
      <c r="C29" s="6">
        <v>91.5</v>
      </c>
      <c r="D29" s="6">
        <v>8.49</v>
      </c>
      <c r="E29" s="6">
        <v>1.6</v>
      </c>
      <c r="F29" s="6"/>
      <c r="G29" s="6">
        <f>CONVERT(A29,"um","mm")</f>
        <v>0.177</v>
      </c>
      <c r="H29" s="6">
        <f t="shared" si="1"/>
        <v>2.49817873457909</v>
      </c>
      <c r="I29" s="6">
        <v>8.49</v>
      </c>
      <c r="J29" s="6"/>
      <c r="K29" s="7"/>
    </row>
    <row r="30" spans="1:11" ht="8.25">
      <c r="A30" s="10">
        <v>210</v>
      </c>
      <c r="B30" s="11">
        <v>70</v>
      </c>
      <c r="C30" s="6">
        <v>93.1</v>
      </c>
      <c r="D30" s="6">
        <v>6.89</v>
      </c>
      <c r="E30" s="6">
        <v>1.38</v>
      </c>
      <c r="F30" s="6"/>
      <c r="G30" s="6">
        <f>CONVERT(A30,"um","mm")</f>
        <v>0.21</v>
      </c>
      <c r="H30" s="6">
        <f t="shared" si="1"/>
        <v>2.2515387669959646</v>
      </c>
      <c r="I30" s="6">
        <v>6.89</v>
      </c>
      <c r="J30" s="6"/>
      <c r="K30" s="7"/>
    </row>
    <row r="31" spans="1:11" ht="8.25">
      <c r="A31" s="10">
        <v>250</v>
      </c>
      <c r="B31" s="11">
        <v>60</v>
      </c>
      <c r="C31" s="6">
        <v>94.5</v>
      </c>
      <c r="D31" s="6">
        <v>5.51</v>
      </c>
      <c r="E31" s="6">
        <v>1.09</v>
      </c>
      <c r="F31" s="6"/>
      <c r="G31" s="6">
        <f>CONVERT(A31,"um","mm")</f>
        <v>0.25</v>
      </c>
      <c r="H31" s="6">
        <f t="shared" si="1"/>
        <v>2</v>
      </c>
      <c r="I31" s="6">
        <v>5.51</v>
      </c>
      <c r="J31" s="6"/>
      <c r="K31" s="7"/>
    </row>
    <row r="32" spans="1:11" ht="8.25">
      <c r="A32" s="10">
        <v>297</v>
      </c>
      <c r="B32" s="11">
        <v>50</v>
      </c>
      <c r="C32" s="6">
        <v>95.6</v>
      </c>
      <c r="D32" s="6">
        <v>4.42</v>
      </c>
      <c r="E32" s="6">
        <v>0.91</v>
      </c>
      <c r="F32" s="6"/>
      <c r="G32" s="6">
        <f>CONVERT(A32,"um","mm")</f>
        <v>0.297</v>
      </c>
      <c r="H32" s="6">
        <f t="shared" si="1"/>
        <v>1.7514651638613215</v>
      </c>
      <c r="I32" s="6">
        <v>4.42</v>
      </c>
      <c r="J32" s="6"/>
      <c r="K32" s="7"/>
    </row>
    <row r="33" spans="1:11" ht="8.25">
      <c r="A33" s="10">
        <v>354</v>
      </c>
      <c r="B33" s="11">
        <v>45</v>
      </c>
      <c r="C33" s="6">
        <v>96.5</v>
      </c>
      <c r="D33" s="6">
        <v>3.51</v>
      </c>
      <c r="E33" s="6">
        <v>0.89</v>
      </c>
      <c r="F33" s="6"/>
      <c r="G33" s="6">
        <f>CONVERT(A33,"um","mm")</f>
        <v>0.354</v>
      </c>
      <c r="H33" s="6">
        <f t="shared" si="1"/>
        <v>1.4981787345790896</v>
      </c>
      <c r="I33" s="6">
        <v>3.51</v>
      </c>
      <c r="J33" s="6"/>
      <c r="K33" s="7"/>
    </row>
    <row r="34" spans="1:11" ht="8.25">
      <c r="A34" s="10">
        <v>420</v>
      </c>
      <c r="B34" s="11">
        <v>40</v>
      </c>
      <c r="C34" s="6">
        <v>97.4</v>
      </c>
      <c r="D34" s="6">
        <v>2.62</v>
      </c>
      <c r="E34" s="6">
        <v>1.11</v>
      </c>
      <c r="F34" s="6"/>
      <c r="G34" s="6">
        <f>CONVERT(A34,"um","mm")</f>
        <v>0.42</v>
      </c>
      <c r="H34" s="6">
        <f t="shared" si="1"/>
        <v>1.2515387669959643</v>
      </c>
      <c r="I34" s="6">
        <v>2.62</v>
      </c>
      <c r="J34" s="6"/>
      <c r="K34" s="7"/>
    </row>
    <row r="35" spans="1:11" ht="8.25">
      <c r="A35" s="10">
        <v>500</v>
      </c>
      <c r="B35" s="11">
        <v>35</v>
      </c>
      <c r="C35" s="6">
        <v>98.5</v>
      </c>
      <c r="D35" s="6">
        <v>1.51</v>
      </c>
      <c r="E35" s="6">
        <v>1.07</v>
      </c>
      <c r="F35" s="6"/>
      <c r="G35" s="6">
        <f>CONVERT(A35,"um","mm")</f>
        <v>0.5</v>
      </c>
      <c r="H35" s="6">
        <f t="shared" si="1"/>
        <v>1</v>
      </c>
      <c r="I35" s="6">
        <v>1.51</v>
      </c>
      <c r="J35" s="6"/>
      <c r="K35" s="7"/>
    </row>
    <row r="36" spans="1:11" ht="8.25">
      <c r="A36" s="10">
        <v>590</v>
      </c>
      <c r="B36" s="11">
        <v>30</v>
      </c>
      <c r="C36" s="6">
        <v>99.6</v>
      </c>
      <c r="D36" s="6">
        <v>0.44</v>
      </c>
      <c r="E36" s="6">
        <v>0.42</v>
      </c>
      <c r="F36" s="6"/>
      <c r="G36" s="6">
        <f>CONVERT(A36,"um","mm")</f>
        <v>0.59</v>
      </c>
      <c r="H36" s="6">
        <f t="shared" si="1"/>
        <v>0.7612131404128836</v>
      </c>
      <c r="I36" s="6">
        <v>0.44</v>
      </c>
      <c r="J36" s="6"/>
      <c r="K36" s="7"/>
    </row>
    <row r="37" spans="1:11" ht="8.25">
      <c r="A37" s="10">
        <v>710</v>
      </c>
      <c r="B37" s="11">
        <v>25</v>
      </c>
      <c r="C37" s="6">
        <v>99.98</v>
      </c>
      <c r="D37" s="6">
        <v>0.016</v>
      </c>
      <c r="E37" s="6">
        <v>0.016</v>
      </c>
      <c r="F37" s="6"/>
      <c r="G37" s="6">
        <f>CONVERT(A37,"um","mm")</f>
        <v>0.71</v>
      </c>
      <c r="H37" s="6">
        <f t="shared" si="1"/>
        <v>0.49410907027004275</v>
      </c>
      <c r="I37" s="6">
        <v>0.016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9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5742187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37239.46319444444</v>
      </c>
    </row>
    <row r="2" spans="1:5" ht="8.25">
      <c r="A2" s="1" t="s">
        <v>1</v>
      </c>
      <c r="B2" s="1" t="s">
        <v>70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71</v>
      </c>
      <c r="C3" s="1">
        <f>AVERAGE(E3:F3)</f>
        <v>12.208333333333334</v>
      </c>
      <c r="D3" s="1">
        <f>CONVERT(C3,"ft","m")</f>
        <v>3.7211</v>
      </c>
      <c r="E3" s="1">
        <f>CONVERT(VALUE(LEFT(B4,3)),"in","ft")</f>
        <v>12.083333333333334</v>
      </c>
      <c r="F3" s="1">
        <f>CONVERT(VALUE(RIGHT(B4,3)),"in","ft")</f>
        <v>12.333333333333334</v>
      </c>
    </row>
    <row r="4" spans="1:2" ht="8.25">
      <c r="A4" s="1" t="s">
        <v>3</v>
      </c>
      <c r="B4" s="1" t="s">
        <v>72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1.339</v>
      </c>
      <c r="V10" s="1">
        <f>CONVERT(U10,"um","mm")</f>
        <v>0.001339</v>
      </c>
      <c r="W10" s="1">
        <f>-LOG(V10/1,2)</f>
        <v>9.544628323999863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2.673</v>
      </c>
      <c r="V11" s="1">
        <f>CONVERT(U11,"um","mm")</f>
        <v>0.002673</v>
      </c>
      <c r="W11" s="1">
        <f aca="true" t="shared" si="2" ref="W11:W18">-LOG(V11/1,2)</f>
        <v>8.547324447081095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0.32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0.32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4.595</v>
      </c>
      <c r="V12" s="1">
        <f>CONVERT(U12,"um","mm")</f>
        <v>0.004595</v>
      </c>
      <c r="W12" s="1">
        <f t="shared" si="2"/>
        <v>7.765719423147777</v>
      </c>
    </row>
    <row r="13" spans="1:23" ht="8.25">
      <c r="A13" s="10">
        <v>0.49</v>
      </c>
      <c r="B13" s="11">
        <v>1100</v>
      </c>
      <c r="C13" s="6">
        <v>0.32</v>
      </c>
      <c r="D13" s="6">
        <v>99.7</v>
      </c>
      <c r="E13" s="6">
        <v>2.84</v>
      </c>
      <c r="F13" s="6"/>
      <c r="G13" s="6">
        <f>CONVERT(A13,"um","mm")</f>
        <v>0.00049</v>
      </c>
      <c r="H13" s="6">
        <f t="shared" si="1"/>
        <v>10.994930630321603</v>
      </c>
      <c r="I13" s="6">
        <v>99.7</v>
      </c>
      <c r="J13" s="6">
        <v>11</v>
      </c>
      <c r="K13" s="7">
        <v>2.84</v>
      </c>
      <c r="O13" s="1" t="s">
        <v>9</v>
      </c>
      <c r="P13" s="1">
        <v>78.74</v>
      </c>
      <c r="Q13" s="1">
        <f>CONVERT(P13,"um","mm")</f>
        <v>0.07874</v>
      </c>
      <c r="R13" s="1">
        <f t="shared" si="0"/>
        <v>3.666759477277771</v>
      </c>
      <c r="T13" s="1">
        <v>25</v>
      </c>
      <c r="U13" s="1">
        <v>8.068</v>
      </c>
      <c r="V13" s="1">
        <f>CONVERT(U13,"um","mm")</f>
        <v>0.008068</v>
      </c>
      <c r="W13" s="1">
        <f t="shared" si="2"/>
        <v>6.9535732007112125</v>
      </c>
    </row>
    <row r="14" spans="1:23" ht="8.25">
      <c r="A14" s="10">
        <v>0.98</v>
      </c>
      <c r="B14" s="11">
        <v>1000</v>
      </c>
      <c r="C14" s="6">
        <v>3.16</v>
      </c>
      <c r="D14" s="6">
        <v>96.8</v>
      </c>
      <c r="E14" s="6">
        <v>4.33</v>
      </c>
      <c r="F14" s="6"/>
      <c r="G14" s="6">
        <f>CONVERT(A14,"um","mm")</f>
        <v>0.00098</v>
      </c>
      <c r="H14" s="6">
        <f t="shared" si="1"/>
        <v>9.994930630321603</v>
      </c>
      <c r="I14" s="6">
        <v>96.8</v>
      </c>
      <c r="J14" s="6">
        <v>10</v>
      </c>
      <c r="K14" s="7">
        <v>4.33</v>
      </c>
      <c r="O14" s="1" t="s">
        <v>10</v>
      </c>
      <c r="P14" s="1">
        <v>27.07</v>
      </c>
      <c r="Q14" s="1">
        <f>CONVERT(P14,"um","mm")</f>
        <v>0.02707</v>
      </c>
      <c r="R14" s="1">
        <f t="shared" si="0"/>
        <v>5.207161302221849</v>
      </c>
      <c r="T14" s="1">
        <v>50</v>
      </c>
      <c r="U14" s="1">
        <v>27.07</v>
      </c>
      <c r="V14" s="1">
        <f>CONVERT(U14,"um","mm")</f>
        <v>0.02707</v>
      </c>
      <c r="W14" s="1">
        <f t="shared" si="2"/>
        <v>5.207161302221849</v>
      </c>
    </row>
    <row r="15" spans="1:23" ht="8.25">
      <c r="A15" s="10">
        <v>1.95</v>
      </c>
      <c r="B15" s="11">
        <v>900</v>
      </c>
      <c r="C15" s="6">
        <v>7.49</v>
      </c>
      <c r="D15" s="6">
        <v>92.5</v>
      </c>
      <c r="E15" s="6">
        <v>6.42</v>
      </c>
      <c r="F15" s="6"/>
      <c r="G15" s="6">
        <f>CONVERT(A15,"um","mm")</f>
        <v>0.00195</v>
      </c>
      <c r="H15" s="6">
        <f t="shared" si="1"/>
        <v>9.002310160687202</v>
      </c>
      <c r="I15" s="6">
        <v>92.5</v>
      </c>
      <c r="J15" s="6">
        <v>9</v>
      </c>
      <c r="K15" s="7">
        <v>6.42</v>
      </c>
      <c r="O15" s="1" t="s">
        <v>29</v>
      </c>
      <c r="P15" s="1">
        <v>6.854</v>
      </c>
      <c r="Q15" s="1">
        <f>CONVERT(P15,"um","mm")</f>
        <v>0.006854</v>
      </c>
      <c r="R15" s="1">
        <f t="shared" si="0"/>
        <v>7.188838092805001</v>
      </c>
      <c r="T15" s="1">
        <v>75</v>
      </c>
      <c r="U15" s="1">
        <v>91.73</v>
      </c>
      <c r="V15" s="1">
        <f>CONVERT(U15,"um","mm")</f>
        <v>0.09173</v>
      </c>
      <c r="W15" s="1">
        <f t="shared" si="2"/>
        <v>3.4464625500326527</v>
      </c>
    </row>
    <row r="16" spans="1:23" ht="8.25">
      <c r="A16" s="10">
        <v>3.9</v>
      </c>
      <c r="B16" s="11">
        <v>800</v>
      </c>
      <c r="C16" s="6">
        <v>13.9</v>
      </c>
      <c r="D16" s="6">
        <v>86.1</v>
      </c>
      <c r="E16" s="6">
        <v>10.5</v>
      </c>
      <c r="F16" s="6"/>
      <c r="G16" s="6">
        <f>CONVERT(A16,"um","mm")</f>
        <v>0.0039</v>
      </c>
      <c r="H16" s="6">
        <f t="shared" si="1"/>
        <v>8.002310160687202</v>
      </c>
      <c r="I16" s="6">
        <v>86.1</v>
      </c>
      <c r="J16" s="6">
        <v>8</v>
      </c>
      <c r="K16" s="7">
        <v>10.5</v>
      </c>
      <c r="O16" s="1" t="s">
        <v>11</v>
      </c>
      <c r="P16" s="1">
        <v>2.909</v>
      </c>
      <c r="Q16" s="1">
        <f>CONVERT(P16,"um","mm")</f>
        <v>0.0029089999999999997</v>
      </c>
      <c r="R16" s="1">
        <f t="shared" si="0"/>
        <v>8.425260988223869</v>
      </c>
      <c r="T16" s="1">
        <v>84</v>
      </c>
      <c r="U16" s="1">
        <v>153.2</v>
      </c>
      <c r="V16" s="1">
        <f>CONVERT(U16,"um","mm")</f>
        <v>0.1532</v>
      </c>
      <c r="W16" s="1">
        <f t="shared" si="2"/>
        <v>2.706511797624492</v>
      </c>
    </row>
    <row r="17" spans="1:23" ht="8.25">
      <c r="A17" s="10">
        <v>7.8</v>
      </c>
      <c r="B17" s="11">
        <v>700</v>
      </c>
      <c r="C17" s="6">
        <v>24.4</v>
      </c>
      <c r="D17" s="6">
        <v>75.6</v>
      </c>
      <c r="E17" s="6">
        <v>13.8</v>
      </c>
      <c r="F17" s="6"/>
      <c r="G17" s="6">
        <f>CONVERT(A17,"um","mm")</f>
        <v>0.0078</v>
      </c>
      <c r="H17" s="6">
        <f t="shared" si="1"/>
        <v>7.002310160687201</v>
      </c>
      <c r="I17" s="6">
        <v>75.6</v>
      </c>
      <c r="J17" s="6">
        <v>7</v>
      </c>
      <c r="K17" s="7">
        <v>13.8</v>
      </c>
      <c r="O17" s="1" t="s">
        <v>12</v>
      </c>
      <c r="P17" s="1">
        <v>41.68</v>
      </c>
      <c r="T17" s="1">
        <v>90</v>
      </c>
      <c r="U17" s="1">
        <v>224</v>
      </c>
      <c r="V17" s="1">
        <f>CONVERT(U17,"um","mm")</f>
        <v>0.224</v>
      </c>
      <c r="W17" s="1">
        <f t="shared" si="2"/>
        <v>2.1584293626044833</v>
      </c>
    </row>
    <row r="18" spans="1:23" ht="8.25">
      <c r="A18" s="10">
        <v>15.6</v>
      </c>
      <c r="B18" s="11">
        <v>600</v>
      </c>
      <c r="C18" s="6">
        <v>38.2</v>
      </c>
      <c r="D18" s="6">
        <v>61.8</v>
      </c>
      <c r="E18" s="6">
        <v>14.8</v>
      </c>
      <c r="F18" s="6"/>
      <c r="G18" s="6">
        <f>CONVERT(A18,"um","mm")</f>
        <v>0.0156</v>
      </c>
      <c r="H18" s="6">
        <f t="shared" si="1"/>
        <v>6.002310160687201</v>
      </c>
      <c r="I18" s="6">
        <v>61.8</v>
      </c>
      <c r="J18" s="6">
        <v>6</v>
      </c>
      <c r="K18" s="7">
        <v>14.8</v>
      </c>
      <c r="O18" s="1" t="s">
        <v>13</v>
      </c>
      <c r="P18" s="1">
        <v>124.5</v>
      </c>
      <c r="T18" s="1">
        <v>95</v>
      </c>
      <c r="U18" s="1">
        <v>346.9</v>
      </c>
      <c r="V18" s="1">
        <f>CONVERT(U18,"um","mm")</f>
        <v>0.3469</v>
      </c>
      <c r="W18" s="1">
        <f t="shared" si="2"/>
        <v>1.5274082542630674</v>
      </c>
    </row>
    <row r="19" spans="1:16" ht="8.25">
      <c r="A19" s="10">
        <v>31.2</v>
      </c>
      <c r="B19" s="11">
        <v>500</v>
      </c>
      <c r="C19" s="6">
        <v>53</v>
      </c>
      <c r="D19" s="6">
        <v>47</v>
      </c>
      <c r="E19" s="6">
        <v>3.83</v>
      </c>
      <c r="F19" s="6"/>
      <c r="G19" s="6">
        <f>CONVERT(A19,"um","mm")</f>
        <v>0.0312</v>
      </c>
      <c r="H19" s="6">
        <f t="shared" si="1"/>
        <v>5.002310160687201</v>
      </c>
      <c r="I19" s="6">
        <v>47</v>
      </c>
      <c r="J19" s="6">
        <v>5</v>
      </c>
      <c r="K19" s="7">
        <f>SUM(E19+E20+E21+E22)</f>
        <v>14.89</v>
      </c>
      <c r="O19" s="1" t="s">
        <v>14</v>
      </c>
      <c r="P19" s="1">
        <v>15490</v>
      </c>
    </row>
    <row r="20" spans="1:31" ht="8.25">
      <c r="A20" s="10">
        <v>37.2</v>
      </c>
      <c r="B20" s="11">
        <v>400</v>
      </c>
      <c r="C20" s="6">
        <v>56.9</v>
      </c>
      <c r="D20" s="6">
        <v>43.1</v>
      </c>
      <c r="E20" s="6">
        <v>3.81</v>
      </c>
      <c r="F20" s="6"/>
      <c r="G20" s="6">
        <f>CONVERT(A20,"um","mm")</f>
        <v>0.0372</v>
      </c>
      <c r="H20" s="6">
        <f t="shared" si="1"/>
        <v>4.748553568441418</v>
      </c>
      <c r="I20" s="6">
        <v>43.1</v>
      </c>
      <c r="J20" s="6">
        <v>4</v>
      </c>
      <c r="K20" s="7">
        <f>SUM(E23+E24+E25+E26)</f>
        <v>12.540000000000001</v>
      </c>
      <c r="O20" s="1" t="s">
        <v>15</v>
      </c>
      <c r="P20" s="1">
        <v>158.1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60.7</v>
      </c>
      <c r="D21" s="6">
        <v>39.3</v>
      </c>
      <c r="E21" s="6">
        <v>3.76</v>
      </c>
      <c r="F21" s="6"/>
      <c r="G21" s="6">
        <f>CONVERT(A21,"um","mm")</f>
        <v>0.0442</v>
      </c>
      <c r="H21" s="6">
        <f t="shared" si="1"/>
        <v>4.499809820158018</v>
      </c>
      <c r="I21" s="6">
        <v>39.3</v>
      </c>
      <c r="J21" s="6">
        <v>3</v>
      </c>
      <c r="K21" s="7">
        <f>SUM(E27+E28+E29+E30)</f>
        <v>10.98</v>
      </c>
      <c r="O21" s="1" t="s">
        <v>30</v>
      </c>
      <c r="P21" s="1">
        <v>2.797</v>
      </c>
      <c r="U21" s="1">
        <v>0.001339</v>
      </c>
      <c r="V21" s="1">
        <v>0.002673</v>
      </c>
      <c r="W21" s="1">
        <v>0.004595</v>
      </c>
      <c r="X21" s="1">
        <v>0.008068</v>
      </c>
      <c r="Y21" s="1">
        <v>0.02707</v>
      </c>
      <c r="Z21" s="1">
        <v>0.09173</v>
      </c>
      <c r="AA21" s="1">
        <v>0.1532</v>
      </c>
      <c r="AB21" s="1">
        <v>0.224</v>
      </c>
      <c r="AC21" s="1">
        <v>0.3469</v>
      </c>
      <c r="AD21" s="1">
        <f>((W21+AA21)/2)</f>
        <v>0.0788975</v>
      </c>
    </row>
    <row r="22" spans="1:31" ht="8.25">
      <c r="A22" s="10">
        <v>52.6</v>
      </c>
      <c r="B22" s="11">
        <v>270</v>
      </c>
      <c r="C22" s="6">
        <v>64.4</v>
      </c>
      <c r="D22" s="6">
        <v>35.6</v>
      </c>
      <c r="E22" s="6">
        <v>3.49</v>
      </c>
      <c r="F22" s="6"/>
      <c r="G22" s="6">
        <f>CONVERT(A22,"um","mm")</f>
        <v>0.0526</v>
      </c>
      <c r="H22" s="6">
        <f t="shared" si="1"/>
        <v>4.2487933902571475</v>
      </c>
      <c r="I22" s="6">
        <v>35.6</v>
      </c>
      <c r="J22" s="6">
        <v>2</v>
      </c>
      <c r="K22" s="7">
        <f>SUM(E31+E32+E33+E34)</f>
        <v>6.489999999999999</v>
      </c>
      <c r="U22" s="1">
        <v>9.544628323999863</v>
      </c>
      <c r="V22" s="1">
        <v>8.547324447081095</v>
      </c>
      <c r="W22" s="1">
        <v>7.765719423147777</v>
      </c>
      <c r="X22" s="1">
        <v>6.9535732007112125</v>
      </c>
      <c r="Y22" s="1">
        <v>5.207161302221849</v>
      </c>
      <c r="Z22" s="1">
        <v>3.4464625500326527</v>
      </c>
      <c r="AA22" s="1">
        <v>2.706511797624492</v>
      </c>
      <c r="AB22" s="1">
        <v>2.1584293626044833</v>
      </c>
      <c r="AC22" s="1">
        <v>1.5274082542630674</v>
      </c>
      <c r="AD22" s="1">
        <f>((W22+AA22)/2)</f>
        <v>5.236115610386134</v>
      </c>
      <c r="AE22" s="1">
        <f>((X22-AB22)/2)</f>
        <v>2.3975719190533646</v>
      </c>
    </row>
    <row r="23" spans="1:11" ht="8.25">
      <c r="A23" s="10">
        <v>62.5</v>
      </c>
      <c r="B23" s="11">
        <v>230</v>
      </c>
      <c r="C23" s="6">
        <v>67.9</v>
      </c>
      <c r="D23" s="6">
        <v>32.1</v>
      </c>
      <c r="E23" s="6">
        <v>3.2</v>
      </c>
      <c r="F23" s="6"/>
      <c r="G23" s="6">
        <f>CONVERT(A23,"um","mm")</f>
        <v>0.0625</v>
      </c>
      <c r="H23" s="6">
        <f t="shared" si="1"/>
        <v>4</v>
      </c>
      <c r="I23" s="6">
        <v>32.1</v>
      </c>
      <c r="J23" s="6">
        <v>1</v>
      </c>
      <c r="K23" s="7">
        <f>SUM(E35+E36+E37+E38)</f>
        <v>2.07</v>
      </c>
    </row>
    <row r="24" spans="1:17" ht="8.25">
      <c r="A24" s="10">
        <v>74</v>
      </c>
      <c r="B24" s="11">
        <v>200</v>
      </c>
      <c r="C24" s="6">
        <v>71.1</v>
      </c>
      <c r="D24" s="6">
        <v>28.9</v>
      </c>
      <c r="E24" s="6">
        <v>3.13</v>
      </c>
      <c r="F24" s="6"/>
      <c r="G24" s="6">
        <f>CONVERT(A24,"um","mm")</f>
        <v>0.074</v>
      </c>
      <c r="H24" s="6">
        <f t="shared" si="1"/>
        <v>3.7563309190331378</v>
      </c>
      <c r="I24" s="6">
        <v>28.9</v>
      </c>
      <c r="J24" s="6">
        <v>0</v>
      </c>
      <c r="K24" s="7">
        <f>SUM(E39+E40+E41+E42)</f>
        <v>0.0016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74.2</v>
      </c>
      <c r="D25" s="6">
        <v>25.8</v>
      </c>
      <c r="E25" s="6">
        <v>3.13</v>
      </c>
      <c r="F25" s="6"/>
      <c r="G25" s="6">
        <f>CONVERT(A25,"um","mm")</f>
        <v>0.088</v>
      </c>
      <c r="H25" s="6">
        <f t="shared" si="1"/>
        <v>3.50635266602479</v>
      </c>
      <c r="I25" s="6">
        <v>25.8</v>
      </c>
      <c r="J25" s="6">
        <v>-1</v>
      </c>
      <c r="K25" s="7">
        <f>SUM(E43+E44)</f>
        <v>0</v>
      </c>
      <c r="O25" s="1">
        <f>SUM(K25+K24+K23+K22+K21+K20)</f>
        <v>32.0816</v>
      </c>
      <c r="P25" s="1">
        <f>SUM(K19+K18+K17+K16)</f>
        <v>53.99</v>
      </c>
      <c r="Q25" s="1">
        <f>SUM(K15+K14+K13+K12+K11+K10)</f>
        <v>13.91</v>
      </c>
    </row>
    <row r="26" spans="1:11" ht="8.25">
      <c r="A26" s="10">
        <v>105</v>
      </c>
      <c r="B26" s="11">
        <v>140</v>
      </c>
      <c r="C26" s="6">
        <v>77.4</v>
      </c>
      <c r="D26" s="6">
        <v>22.6</v>
      </c>
      <c r="E26" s="6">
        <v>3.08</v>
      </c>
      <c r="F26" s="6"/>
      <c r="G26" s="6">
        <f>CONVERT(A26,"um","mm")</f>
        <v>0.105</v>
      </c>
      <c r="H26" s="6">
        <f t="shared" si="1"/>
        <v>3.2515387669959646</v>
      </c>
      <c r="I26" s="6">
        <v>22.6</v>
      </c>
      <c r="J26" s="6"/>
      <c r="K26" s="7"/>
    </row>
    <row r="27" spans="1:11" ht="8.25">
      <c r="A27" s="10">
        <v>125</v>
      </c>
      <c r="B27" s="11">
        <v>120</v>
      </c>
      <c r="C27" s="6">
        <v>80.5</v>
      </c>
      <c r="D27" s="6">
        <v>19.5</v>
      </c>
      <c r="E27" s="6">
        <v>3.08</v>
      </c>
      <c r="F27" s="6"/>
      <c r="G27" s="6">
        <f>CONVERT(A27,"um","mm")</f>
        <v>0.125</v>
      </c>
      <c r="H27" s="6">
        <f t="shared" si="1"/>
        <v>3</v>
      </c>
      <c r="I27" s="6">
        <v>19.5</v>
      </c>
      <c r="J27" s="6"/>
      <c r="K27" s="7"/>
    </row>
    <row r="28" spans="1:11" ht="8.25">
      <c r="A28" s="10">
        <v>149</v>
      </c>
      <c r="B28" s="11">
        <v>100</v>
      </c>
      <c r="C28" s="6">
        <v>83.5</v>
      </c>
      <c r="D28" s="6">
        <v>16.5</v>
      </c>
      <c r="E28" s="6">
        <v>2.93</v>
      </c>
      <c r="F28" s="6"/>
      <c r="G28" s="6">
        <f>CONVERT(A28,"um","mm")</f>
        <v>0.149</v>
      </c>
      <c r="H28" s="6">
        <f t="shared" si="1"/>
        <v>2.746615764199926</v>
      </c>
      <c r="I28" s="6">
        <v>16.5</v>
      </c>
      <c r="J28" s="6"/>
      <c r="K28" s="7"/>
    </row>
    <row r="29" spans="1:11" ht="8.25">
      <c r="A29" s="10">
        <v>177</v>
      </c>
      <c r="B29" s="11">
        <v>80</v>
      </c>
      <c r="C29" s="6">
        <v>86.5</v>
      </c>
      <c r="D29" s="6">
        <v>13.5</v>
      </c>
      <c r="E29" s="6">
        <v>2.64</v>
      </c>
      <c r="F29" s="6"/>
      <c r="G29" s="6">
        <f>CONVERT(A29,"um","mm")</f>
        <v>0.177</v>
      </c>
      <c r="H29" s="6">
        <f t="shared" si="1"/>
        <v>2.49817873457909</v>
      </c>
      <c r="I29" s="6">
        <v>13.5</v>
      </c>
      <c r="J29" s="6"/>
      <c r="K29" s="7"/>
    </row>
    <row r="30" spans="1:11" ht="8.25">
      <c r="A30" s="10">
        <v>210</v>
      </c>
      <c r="B30" s="11">
        <v>70</v>
      </c>
      <c r="C30" s="6">
        <v>89.1</v>
      </c>
      <c r="D30" s="6">
        <v>10.9</v>
      </c>
      <c r="E30" s="6">
        <v>2.33</v>
      </c>
      <c r="F30" s="6"/>
      <c r="G30" s="6">
        <f>CONVERT(A30,"um","mm")</f>
        <v>0.21</v>
      </c>
      <c r="H30" s="6">
        <f t="shared" si="1"/>
        <v>2.2515387669959646</v>
      </c>
      <c r="I30" s="6">
        <v>10.9</v>
      </c>
      <c r="J30" s="6"/>
      <c r="K30" s="7"/>
    </row>
    <row r="31" spans="1:11" ht="8.25">
      <c r="A31" s="10">
        <v>250</v>
      </c>
      <c r="B31" s="11">
        <v>60</v>
      </c>
      <c r="C31" s="6">
        <v>91.4</v>
      </c>
      <c r="D31" s="6">
        <v>8.57</v>
      </c>
      <c r="E31" s="6">
        <v>1.97</v>
      </c>
      <c r="F31" s="6"/>
      <c r="G31" s="6">
        <f>CONVERT(A31,"um","mm")</f>
        <v>0.25</v>
      </c>
      <c r="H31" s="6">
        <f t="shared" si="1"/>
        <v>2</v>
      </c>
      <c r="I31" s="6">
        <v>8.57</v>
      </c>
      <c r="J31" s="6"/>
      <c r="K31" s="7"/>
    </row>
    <row r="32" spans="1:11" ht="8.25">
      <c r="A32" s="10">
        <v>297</v>
      </c>
      <c r="B32" s="11">
        <v>50</v>
      </c>
      <c r="C32" s="6">
        <v>93.4</v>
      </c>
      <c r="D32" s="6">
        <v>6.59</v>
      </c>
      <c r="E32" s="6">
        <v>1.78</v>
      </c>
      <c r="F32" s="6"/>
      <c r="G32" s="6">
        <f>CONVERT(A32,"um","mm")</f>
        <v>0.297</v>
      </c>
      <c r="H32" s="6">
        <f t="shared" si="1"/>
        <v>1.7514651638613215</v>
      </c>
      <c r="I32" s="6">
        <v>6.59</v>
      </c>
      <c r="J32" s="6"/>
      <c r="K32" s="7"/>
    </row>
    <row r="33" spans="1:11" ht="8.25">
      <c r="A33" s="10">
        <v>354</v>
      </c>
      <c r="B33" s="11">
        <v>45</v>
      </c>
      <c r="C33" s="6">
        <v>95.2</v>
      </c>
      <c r="D33" s="6">
        <v>4.81</v>
      </c>
      <c r="E33" s="6">
        <v>1.52</v>
      </c>
      <c r="F33" s="6"/>
      <c r="G33" s="6">
        <f>CONVERT(A33,"um","mm")</f>
        <v>0.354</v>
      </c>
      <c r="H33" s="6">
        <f t="shared" si="1"/>
        <v>1.4981787345790896</v>
      </c>
      <c r="I33" s="6">
        <v>4.81</v>
      </c>
      <c r="J33" s="6"/>
      <c r="K33" s="7"/>
    </row>
    <row r="34" spans="1:11" ht="8.25">
      <c r="A34" s="10">
        <v>420</v>
      </c>
      <c r="B34" s="11">
        <v>40</v>
      </c>
      <c r="C34" s="6">
        <v>96.7</v>
      </c>
      <c r="D34" s="6">
        <v>3.29</v>
      </c>
      <c r="E34" s="6">
        <v>1.22</v>
      </c>
      <c r="F34" s="6"/>
      <c r="G34" s="6">
        <f>CONVERT(A34,"um","mm")</f>
        <v>0.42</v>
      </c>
      <c r="H34" s="6">
        <f t="shared" si="1"/>
        <v>1.2515387669959643</v>
      </c>
      <c r="I34" s="6">
        <v>3.29</v>
      </c>
      <c r="J34" s="6"/>
      <c r="K34" s="7"/>
    </row>
    <row r="35" spans="1:11" ht="8.25">
      <c r="A35" s="10">
        <v>500</v>
      </c>
      <c r="B35" s="11">
        <v>35</v>
      </c>
      <c r="C35" s="6">
        <v>97.9</v>
      </c>
      <c r="D35" s="6">
        <v>2.07</v>
      </c>
      <c r="E35" s="6">
        <v>0.85</v>
      </c>
      <c r="F35" s="6"/>
      <c r="G35" s="6">
        <f>CONVERT(A35,"um","mm")</f>
        <v>0.5</v>
      </c>
      <c r="H35" s="6">
        <f t="shared" si="1"/>
        <v>1</v>
      </c>
      <c r="I35" s="6">
        <v>2.07</v>
      </c>
      <c r="J35" s="6"/>
      <c r="K35" s="7"/>
    </row>
    <row r="36" spans="1:11" ht="8.25">
      <c r="A36" s="10">
        <v>590</v>
      </c>
      <c r="B36" s="11">
        <v>30</v>
      </c>
      <c r="C36" s="6">
        <v>98.8</v>
      </c>
      <c r="D36" s="6">
        <v>1.23</v>
      </c>
      <c r="E36" s="6">
        <v>0.74</v>
      </c>
      <c r="F36" s="6"/>
      <c r="G36" s="6">
        <f>CONVERT(A36,"um","mm")</f>
        <v>0.59</v>
      </c>
      <c r="H36" s="6">
        <f t="shared" si="1"/>
        <v>0.7612131404128836</v>
      </c>
      <c r="I36" s="6">
        <v>1.23</v>
      </c>
      <c r="J36" s="6"/>
      <c r="K36" s="7"/>
    </row>
    <row r="37" spans="1:11" ht="8.25">
      <c r="A37" s="10">
        <v>710</v>
      </c>
      <c r="B37" s="11">
        <v>25</v>
      </c>
      <c r="C37" s="6">
        <v>99.5</v>
      </c>
      <c r="D37" s="6">
        <v>0.48</v>
      </c>
      <c r="E37" s="6">
        <v>0.4</v>
      </c>
      <c r="F37" s="6"/>
      <c r="G37" s="6">
        <f>CONVERT(A37,"um","mm")</f>
        <v>0.71</v>
      </c>
      <c r="H37" s="6">
        <f t="shared" si="1"/>
        <v>0.49410907027004275</v>
      </c>
      <c r="I37" s="6">
        <v>0.48</v>
      </c>
      <c r="J37" s="6"/>
      <c r="K37" s="7"/>
    </row>
    <row r="38" spans="1:11" ht="8.25">
      <c r="A38" s="10">
        <v>840</v>
      </c>
      <c r="B38" s="11">
        <v>20</v>
      </c>
      <c r="C38" s="6">
        <v>99.9</v>
      </c>
      <c r="D38" s="6">
        <v>0.082</v>
      </c>
      <c r="E38" s="6">
        <v>0.08</v>
      </c>
      <c r="F38" s="6"/>
      <c r="G38" s="6">
        <f>CONVERT(A38,"um","mm")</f>
        <v>0.84</v>
      </c>
      <c r="H38" s="6">
        <f t="shared" si="1"/>
        <v>0.2515387669959645</v>
      </c>
      <c r="I38" s="6">
        <v>0.082</v>
      </c>
      <c r="J38" s="6"/>
      <c r="K38" s="7"/>
    </row>
    <row r="39" spans="1:11" ht="8.25">
      <c r="A39" s="10">
        <v>1000</v>
      </c>
      <c r="B39" s="11">
        <v>18</v>
      </c>
      <c r="C39" s="6">
        <v>99.998</v>
      </c>
      <c r="D39" s="6">
        <v>0.0016</v>
      </c>
      <c r="E39" s="6">
        <v>0.0016</v>
      </c>
      <c r="F39" s="6"/>
      <c r="G39" s="6">
        <f>CONVERT(A39,"um","mm")</f>
        <v>1</v>
      </c>
      <c r="H39" s="6">
        <f t="shared" si="1"/>
        <v>0</v>
      </c>
      <c r="I39" s="6">
        <v>0.0016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9.71093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710937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37239.561111111114</v>
      </c>
    </row>
    <row r="2" spans="1:5" ht="8.25">
      <c r="A2" s="1" t="s">
        <v>1</v>
      </c>
      <c r="B2" s="1" t="s">
        <v>67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68</v>
      </c>
      <c r="C3" s="1">
        <f>AVERAGE(E3:F3)</f>
        <v>10.541666666666666</v>
      </c>
      <c r="D3" s="1">
        <f>CONVERT(C3,"ft","m")</f>
        <v>3.2131</v>
      </c>
      <c r="E3" s="1">
        <f>CONVERT(VALUE(LEFT(B4,3)),"in","ft")</f>
        <v>10.416666666666666</v>
      </c>
      <c r="F3" s="1">
        <f>CONVERT(VALUE(RIGHT(B4,3)),"in","ft")</f>
        <v>10.666666666666666</v>
      </c>
    </row>
    <row r="4" spans="1:2" ht="8.25">
      <c r="A4" s="1" t="s">
        <v>3</v>
      </c>
      <c r="B4" s="1" t="s">
        <v>69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O9" s="1" t="s">
        <v>6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7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1.192</v>
      </c>
      <c r="V10" s="1">
        <f>CONVERT(U10,"um","mm")</f>
        <v>0.001192</v>
      </c>
      <c r="W10" s="1">
        <f>-LOG(V10/1,2)</f>
        <v>9.712400048862014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8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2.24</v>
      </c>
      <c r="V11" s="1">
        <f>CONVERT(U11,"um","mm")</f>
        <v>0.0022400000000000002</v>
      </c>
      <c r="W11" s="1">
        <f aca="true" t="shared" si="2" ref="W11:W18">-LOG(V11/1,2)</f>
        <v>8.802285552379207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0.38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0.38</v>
      </c>
      <c r="O12" s="1" t="s">
        <v>9</v>
      </c>
      <c r="P12" s="1">
        <v>68.26</v>
      </c>
      <c r="Q12" s="1">
        <f>CONVERT(P12,"um","mm")</f>
        <v>0.06826</v>
      </c>
      <c r="R12" s="1">
        <f t="shared" si="0"/>
        <v>3.8728157753379464</v>
      </c>
      <c r="T12" s="1">
        <v>16</v>
      </c>
      <c r="U12" s="1">
        <v>3.795</v>
      </c>
      <c r="V12" s="1">
        <f>CONVERT(U12,"um","mm")</f>
        <v>0.003795</v>
      </c>
      <c r="W12" s="1">
        <f t="shared" si="2"/>
        <v>8.041684399021346</v>
      </c>
    </row>
    <row r="13" spans="1:23" ht="8.25">
      <c r="A13" s="10">
        <v>0.49</v>
      </c>
      <c r="B13" s="11">
        <v>1100</v>
      </c>
      <c r="C13" s="6">
        <v>0.38</v>
      </c>
      <c r="D13" s="6">
        <v>99.6</v>
      </c>
      <c r="E13" s="6">
        <v>3.31</v>
      </c>
      <c r="F13" s="6"/>
      <c r="G13" s="6">
        <f>CONVERT(A13,"um","mm")</f>
        <v>0.00049</v>
      </c>
      <c r="H13" s="6">
        <f t="shared" si="1"/>
        <v>10.994930630321603</v>
      </c>
      <c r="I13" s="6">
        <v>99.6</v>
      </c>
      <c r="J13" s="6">
        <v>11</v>
      </c>
      <c r="K13" s="7">
        <v>3.31</v>
      </c>
      <c r="O13" s="1" t="s">
        <v>10</v>
      </c>
      <c r="P13" s="1">
        <v>23.41</v>
      </c>
      <c r="Q13" s="1">
        <f>CONVERT(P13,"um","mm")</f>
        <v>0.02341</v>
      </c>
      <c r="R13" s="1">
        <f t="shared" si="0"/>
        <v>5.416731255324799</v>
      </c>
      <c r="T13" s="1">
        <v>25</v>
      </c>
      <c r="U13" s="1">
        <v>6.643</v>
      </c>
      <c r="V13" s="1">
        <f>CONVERT(U13,"um","mm")</f>
        <v>0.006643</v>
      </c>
      <c r="W13" s="1">
        <f t="shared" si="2"/>
        <v>7.233949370245461</v>
      </c>
    </row>
    <row r="14" spans="1:23" ht="8.25">
      <c r="A14" s="10">
        <v>0.98</v>
      </c>
      <c r="B14" s="11">
        <v>1000</v>
      </c>
      <c r="C14" s="6">
        <v>3.69</v>
      </c>
      <c r="D14" s="6">
        <v>96.3</v>
      </c>
      <c r="E14" s="6">
        <v>5.07</v>
      </c>
      <c r="F14" s="6"/>
      <c r="G14" s="6">
        <f>CONVERT(A14,"um","mm")</f>
        <v>0.00098</v>
      </c>
      <c r="H14" s="6">
        <f t="shared" si="1"/>
        <v>9.994930630321603</v>
      </c>
      <c r="I14" s="6">
        <v>96.3</v>
      </c>
      <c r="J14" s="6">
        <v>10</v>
      </c>
      <c r="K14" s="7">
        <v>5.07</v>
      </c>
      <c r="O14" s="1" t="s">
        <v>29</v>
      </c>
      <c r="P14" s="1">
        <v>6.057</v>
      </c>
      <c r="Q14" s="1">
        <f>CONVERT(P14,"um","mm")</f>
        <v>0.006057000000000001</v>
      </c>
      <c r="R14" s="1">
        <f t="shared" si="0"/>
        <v>7.367180873271544</v>
      </c>
      <c r="T14" s="1">
        <v>50</v>
      </c>
      <c r="U14" s="1">
        <v>23.41</v>
      </c>
      <c r="V14" s="1">
        <f>CONVERT(U14,"um","mm")</f>
        <v>0.02341</v>
      </c>
      <c r="W14" s="1">
        <f t="shared" si="2"/>
        <v>5.416731255324799</v>
      </c>
    </row>
    <row r="15" spans="1:23" ht="8.25">
      <c r="A15" s="10">
        <v>1.95</v>
      </c>
      <c r="B15" s="11">
        <v>900</v>
      </c>
      <c r="C15" s="6">
        <v>8.76</v>
      </c>
      <c r="D15" s="6">
        <v>91.2</v>
      </c>
      <c r="E15" s="6">
        <v>7.62</v>
      </c>
      <c r="F15" s="6"/>
      <c r="G15" s="6">
        <f>CONVERT(A15,"um","mm")</f>
        <v>0.00195</v>
      </c>
      <c r="H15" s="6">
        <f t="shared" si="1"/>
        <v>9.002310160687202</v>
      </c>
      <c r="I15" s="6">
        <v>91.2</v>
      </c>
      <c r="J15" s="6">
        <v>9</v>
      </c>
      <c r="K15" s="7">
        <v>7.62</v>
      </c>
      <c r="O15" s="1" t="s">
        <v>11</v>
      </c>
      <c r="P15" s="1">
        <v>2.916</v>
      </c>
      <c r="Q15" s="1">
        <f>CONVERT(P15,"um","mm")</f>
        <v>0.002916</v>
      </c>
      <c r="R15" s="1">
        <f t="shared" si="0"/>
        <v>8.421793564997238</v>
      </c>
      <c r="T15" s="1">
        <v>75</v>
      </c>
      <c r="U15" s="1">
        <v>80.9</v>
      </c>
      <c r="V15" s="1">
        <f>CONVERT(U15,"um","mm")</f>
        <v>0.0809</v>
      </c>
      <c r="W15" s="1">
        <f t="shared" si="2"/>
        <v>3.627716487119472</v>
      </c>
    </row>
    <row r="16" spans="1:23" ht="8.25">
      <c r="A16" s="10">
        <v>3.9</v>
      </c>
      <c r="B16" s="11">
        <v>800</v>
      </c>
      <c r="C16" s="6">
        <v>16.4</v>
      </c>
      <c r="D16" s="6">
        <v>83.6</v>
      </c>
      <c r="E16" s="6">
        <v>11.6</v>
      </c>
      <c r="F16" s="6"/>
      <c r="G16" s="6">
        <f>CONVERT(A16,"um","mm")</f>
        <v>0.0039</v>
      </c>
      <c r="H16" s="6">
        <f t="shared" si="1"/>
        <v>8.002310160687202</v>
      </c>
      <c r="I16" s="6">
        <v>83.6</v>
      </c>
      <c r="J16" s="6">
        <v>8</v>
      </c>
      <c r="K16" s="7">
        <v>11.6</v>
      </c>
      <c r="O16" s="1" t="s">
        <v>12</v>
      </c>
      <c r="P16" s="1">
        <v>41.68</v>
      </c>
      <c r="Q16" s="1">
        <f>CONVERT(P16,"um","mm")</f>
        <v>0.04168</v>
      </c>
      <c r="R16" s="1">
        <f t="shared" si="0"/>
        <v>4.584500912158304</v>
      </c>
      <c r="T16" s="1">
        <v>84</v>
      </c>
      <c r="U16" s="1">
        <v>130.3</v>
      </c>
      <c r="V16" s="1">
        <f>CONVERT(U16,"um","mm")</f>
        <v>0.1303</v>
      </c>
      <c r="W16" s="1">
        <f t="shared" si="2"/>
        <v>2.9400910109813148</v>
      </c>
    </row>
    <row r="17" spans="1:23" ht="8.25">
      <c r="A17" s="10">
        <v>7.8</v>
      </c>
      <c r="B17" s="11">
        <v>700</v>
      </c>
      <c r="C17" s="6">
        <v>27.9</v>
      </c>
      <c r="D17" s="6">
        <v>72.1</v>
      </c>
      <c r="E17" s="6">
        <v>13.7</v>
      </c>
      <c r="F17" s="6"/>
      <c r="G17" s="6">
        <f>CONVERT(A17,"um","mm")</f>
        <v>0.0078</v>
      </c>
      <c r="H17" s="6">
        <f t="shared" si="1"/>
        <v>7.002310160687201</v>
      </c>
      <c r="I17" s="6">
        <v>72.1</v>
      </c>
      <c r="J17" s="6">
        <v>7</v>
      </c>
      <c r="K17" s="7">
        <v>13.7</v>
      </c>
      <c r="O17" s="1" t="s">
        <v>13</v>
      </c>
      <c r="P17" s="1">
        <v>111</v>
      </c>
      <c r="T17" s="1">
        <v>90</v>
      </c>
      <c r="U17" s="1">
        <v>185.9</v>
      </c>
      <c r="V17" s="1">
        <f>CONVERT(U17,"um","mm")</f>
        <v>0.1859</v>
      </c>
      <c r="W17" s="1">
        <f t="shared" si="2"/>
        <v>2.4274013246299675</v>
      </c>
    </row>
    <row r="18" spans="1:23" ht="8.25">
      <c r="A18" s="10">
        <v>15.6</v>
      </c>
      <c r="B18" s="11">
        <v>600</v>
      </c>
      <c r="C18" s="6">
        <v>41.6</v>
      </c>
      <c r="D18" s="6">
        <v>58.4</v>
      </c>
      <c r="E18" s="6">
        <v>14.2</v>
      </c>
      <c r="F18" s="6"/>
      <c r="G18" s="6">
        <f>CONVERT(A18,"um","mm")</f>
        <v>0.0156</v>
      </c>
      <c r="H18" s="6">
        <f t="shared" si="1"/>
        <v>6.002310160687201</v>
      </c>
      <c r="I18" s="6">
        <v>58.4</v>
      </c>
      <c r="J18" s="6">
        <v>6</v>
      </c>
      <c r="K18" s="7">
        <v>14.2</v>
      </c>
      <c r="O18" s="1" t="s">
        <v>14</v>
      </c>
      <c r="P18" s="1">
        <v>12322</v>
      </c>
      <c r="T18" s="1">
        <v>95</v>
      </c>
      <c r="U18" s="1">
        <v>289.8</v>
      </c>
      <c r="V18" s="1">
        <f>CONVERT(U18,"um","mm")</f>
        <v>0.2898</v>
      </c>
      <c r="W18" s="1">
        <f t="shared" si="2"/>
        <v>1.7868704999925202</v>
      </c>
    </row>
    <row r="19" spans="1:16" ht="8.25">
      <c r="A19" s="10">
        <v>31.2</v>
      </c>
      <c r="B19" s="11">
        <v>500</v>
      </c>
      <c r="C19" s="6">
        <v>55.8</v>
      </c>
      <c r="D19" s="6">
        <v>44.2</v>
      </c>
      <c r="E19" s="6">
        <v>3.63</v>
      </c>
      <c r="F19" s="6"/>
      <c r="G19" s="6">
        <f>CONVERT(A19,"um","mm")</f>
        <v>0.0312</v>
      </c>
      <c r="H19" s="6">
        <f t="shared" si="1"/>
        <v>5.002310160687201</v>
      </c>
      <c r="I19" s="6">
        <v>44.2</v>
      </c>
      <c r="J19" s="6">
        <v>5</v>
      </c>
      <c r="K19" s="7">
        <f>SUM(E19+E20+E21+E22)</f>
        <v>14.309999999999999</v>
      </c>
      <c r="O19" s="1" t="s">
        <v>15</v>
      </c>
      <c r="P19" s="1">
        <v>162.6</v>
      </c>
    </row>
    <row r="20" spans="1:31" ht="8.25">
      <c r="A20" s="10">
        <v>37.2</v>
      </c>
      <c r="B20" s="11">
        <v>400</v>
      </c>
      <c r="C20" s="6">
        <v>59.5</v>
      </c>
      <c r="D20" s="6">
        <v>40.5</v>
      </c>
      <c r="E20" s="6">
        <v>3.64</v>
      </c>
      <c r="F20" s="6"/>
      <c r="G20" s="6">
        <f>CONVERT(A20,"um","mm")</f>
        <v>0.0372</v>
      </c>
      <c r="H20" s="6">
        <f t="shared" si="1"/>
        <v>4.748553568441418</v>
      </c>
      <c r="I20" s="6">
        <v>40.5</v>
      </c>
      <c r="J20" s="6">
        <v>4</v>
      </c>
      <c r="K20" s="7">
        <f>SUM(E23+E24+E25+E26)</f>
        <v>13.08</v>
      </c>
      <c r="O20" s="1" t="s">
        <v>30</v>
      </c>
      <c r="P20" s="1">
        <v>3.154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63.1</v>
      </c>
      <c r="D21" s="6">
        <v>36.9</v>
      </c>
      <c r="E21" s="6">
        <v>3.63</v>
      </c>
      <c r="F21" s="6"/>
      <c r="G21" s="6">
        <f>CONVERT(A21,"um","mm")</f>
        <v>0.0442</v>
      </c>
      <c r="H21" s="6">
        <f t="shared" si="1"/>
        <v>4.499809820158018</v>
      </c>
      <c r="I21" s="6">
        <v>36.9</v>
      </c>
      <c r="J21" s="6">
        <v>3</v>
      </c>
      <c r="K21" s="7">
        <f>SUM(E27+E28+E29+E30)</f>
        <v>10.420000000000002</v>
      </c>
      <c r="O21" s="1" t="s">
        <v>31</v>
      </c>
      <c r="P21" s="1">
        <v>12.44</v>
      </c>
      <c r="U21" s="1">
        <v>0.001192</v>
      </c>
      <c r="V21" s="1">
        <v>0.0022400000000000002</v>
      </c>
      <c r="W21" s="1">
        <v>0.003795</v>
      </c>
      <c r="X21" s="1">
        <v>0.006643</v>
      </c>
      <c r="Y21" s="1">
        <v>0.02341</v>
      </c>
      <c r="Z21" s="1">
        <v>0.0809</v>
      </c>
      <c r="AA21" s="1">
        <v>0.1303</v>
      </c>
      <c r="AB21" s="1">
        <v>0.1859</v>
      </c>
      <c r="AC21" s="1">
        <v>0.2898</v>
      </c>
      <c r="AD21" s="1">
        <f>((W21+AA21)/2)</f>
        <v>0.0670475</v>
      </c>
    </row>
    <row r="22" spans="1:31" ht="8.25">
      <c r="A22" s="10">
        <v>52.6</v>
      </c>
      <c r="B22" s="11">
        <v>270</v>
      </c>
      <c r="C22" s="6">
        <v>66.7</v>
      </c>
      <c r="D22" s="6">
        <v>33.3</v>
      </c>
      <c r="E22" s="6">
        <v>3.41</v>
      </c>
      <c r="F22" s="6"/>
      <c r="G22" s="6">
        <f>CONVERT(A22,"um","mm")</f>
        <v>0.0526</v>
      </c>
      <c r="H22" s="6">
        <f t="shared" si="1"/>
        <v>4.2487933902571475</v>
      </c>
      <c r="I22" s="6">
        <v>33.3</v>
      </c>
      <c r="J22" s="6">
        <v>2</v>
      </c>
      <c r="K22" s="7">
        <f>SUM(E31+E32+E33+E34)</f>
        <v>4.89</v>
      </c>
      <c r="U22" s="1">
        <v>9.712400048862014</v>
      </c>
      <c r="V22" s="1">
        <v>8.802285552379207</v>
      </c>
      <c r="W22" s="1">
        <v>8.041684399021346</v>
      </c>
      <c r="X22" s="1">
        <v>7.233949370245461</v>
      </c>
      <c r="Y22" s="1">
        <v>5.416731255324799</v>
      </c>
      <c r="Z22" s="1">
        <v>3.627716487119472</v>
      </c>
      <c r="AA22" s="1">
        <v>2.9400910109813148</v>
      </c>
      <c r="AB22" s="1">
        <v>2.4274013246299675</v>
      </c>
      <c r="AC22" s="1">
        <v>1.7868704999925202</v>
      </c>
      <c r="AD22" s="1">
        <f>((W22+AA22)/2)</f>
        <v>5.49088770500133</v>
      </c>
      <c r="AE22" s="1">
        <f>((X22-AB22)/2)</f>
        <v>2.4032740228077465</v>
      </c>
    </row>
    <row r="23" spans="1:11" ht="8.25">
      <c r="A23" s="10">
        <v>62.5</v>
      </c>
      <c r="B23" s="11">
        <v>230</v>
      </c>
      <c r="C23" s="6">
        <v>70.2</v>
      </c>
      <c r="D23" s="6">
        <v>29.8</v>
      </c>
      <c r="E23" s="6">
        <v>3.19</v>
      </c>
      <c r="F23" s="6"/>
      <c r="G23" s="6">
        <f>CONVERT(A23,"um","mm")</f>
        <v>0.0625</v>
      </c>
      <c r="H23" s="6">
        <f t="shared" si="1"/>
        <v>4</v>
      </c>
      <c r="I23" s="6">
        <v>29.8</v>
      </c>
      <c r="J23" s="6">
        <v>1</v>
      </c>
      <c r="K23" s="7">
        <f>SUM(E35+E36+E37+E38)</f>
        <v>1.465</v>
      </c>
    </row>
    <row r="24" spans="1:17" ht="8.25">
      <c r="A24" s="10">
        <v>74</v>
      </c>
      <c r="B24" s="11">
        <v>200</v>
      </c>
      <c r="C24" s="6">
        <v>73.3</v>
      </c>
      <c r="D24" s="6">
        <v>26.7</v>
      </c>
      <c r="E24" s="6">
        <v>3.23</v>
      </c>
      <c r="F24" s="6"/>
      <c r="G24" s="6">
        <f>CONVERT(A24,"um","mm")</f>
        <v>0.074</v>
      </c>
      <c r="H24" s="6">
        <f t="shared" si="1"/>
        <v>3.7563309190331378</v>
      </c>
      <c r="I24" s="6">
        <v>26.7</v>
      </c>
      <c r="J24" s="6">
        <v>0</v>
      </c>
      <c r="K24" s="7">
        <f>SUM(E39+E40+E41+E42)</f>
        <v>0.0013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76.6</v>
      </c>
      <c r="D25" s="6">
        <v>23.4</v>
      </c>
      <c r="E25" s="6">
        <v>3.34</v>
      </c>
      <c r="F25" s="6"/>
      <c r="G25" s="6">
        <f>CONVERT(A25,"um","mm")</f>
        <v>0.088</v>
      </c>
      <c r="H25" s="6">
        <f t="shared" si="1"/>
        <v>3.50635266602479</v>
      </c>
      <c r="I25" s="6">
        <v>23.4</v>
      </c>
      <c r="J25" s="6">
        <v>-1</v>
      </c>
      <c r="K25" s="7">
        <f>SUM(E43+E44)</f>
        <v>0</v>
      </c>
      <c r="O25" s="1">
        <f>SUM(K25+K24+K23+K22+K21+K20)</f>
        <v>29.856300000000005</v>
      </c>
      <c r="P25" s="1">
        <f>SUM(K19+K18+K17+K16)</f>
        <v>53.809999999999995</v>
      </c>
      <c r="Q25" s="1">
        <f>SUM(K15+K14+K13+K12+K11+K10)</f>
        <v>16.38</v>
      </c>
    </row>
    <row r="26" spans="1:11" ht="8.25">
      <c r="A26" s="10">
        <v>105</v>
      </c>
      <c r="B26" s="11">
        <v>140</v>
      </c>
      <c r="C26" s="6">
        <v>79.9</v>
      </c>
      <c r="D26" s="6">
        <v>20.1</v>
      </c>
      <c r="E26" s="6">
        <v>3.32</v>
      </c>
      <c r="F26" s="6"/>
      <c r="G26" s="6">
        <f>CONVERT(A26,"um","mm")</f>
        <v>0.105</v>
      </c>
      <c r="H26" s="6">
        <f t="shared" si="1"/>
        <v>3.2515387669959646</v>
      </c>
      <c r="I26" s="6">
        <v>20.1</v>
      </c>
      <c r="J26" s="6"/>
      <c r="K26" s="7"/>
    </row>
    <row r="27" spans="1:11" ht="8.25">
      <c r="A27" s="10">
        <v>125</v>
      </c>
      <c r="B27" s="11">
        <v>120</v>
      </c>
      <c r="C27" s="6">
        <v>83.2</v>
      </c>
      <c r="D27" s="6">
        <v>16.8</v>
      </c>
      <c r="E27" s="6">
        <v>3.21</v>
      </c>
      <c r="F27" s="6"/>
      <c r="G27" s="6">
        <f>CONVERT(A27,"um","mm")</f>
        <v>0.125</v>
      </c>
      <c r="H27" s="6">
        <f t="shared" si="1"/>
        <v>3</v>
      </c>
      <c r="I27" s="6">
        <v>16.8</v>
      </c>
      <c r="J27" s="6"/>
      <c r="K27" s="7"/>
    </row>
    <row r="28" spans="1:11" ht="8.25">
      <c r="A28" s="10">
        <v>149</v>
      </c>
      <c r="B28" s="11">
        <v>100</v>
      </c>
      <c r="C28" s="6">
        <v>86.4</v>
      </c>
      <c r="D28" s="6">
        <v>13.6</v>
      </c>
      <c r="E28" s="6">
        <v>2.86</v>
      </c>
      <c r="F28" s="6"/>
      <c r="G28" s="6">
        <f>CONVERT(A28,"um","mm")</f>
        <v>0.149</v>
      </c>
      <c r="H28" s="6">
        <f t="shared" si="1"/>
        <v>2.746615764199926</v>
      </c>
      <c r="I28" s="6">
        <v>13.6</v>
      </c>
      <c r="J28" s="6"/>
      <c r="K28" s="7"/>
    </row>
    <row r="29" spans="1:11" ht="8.25">
      <c r="A29" s="10">
        <v>177</v>
      </c>
      <c r="B29" s="11">
        <v>80</v>
      </c>
      <c r="C29" s="6">
        <v>89.3</v>
      </c>
      <c r="D29" s="6">
        <v>10.7</v>
      </c>
      <c r="E29" s="6">
        <v>2.39</v>
      </c>
      <c r="F29" s="6"/>
      <c r="G29" s="6">
        <f>CONVERT(A29,"um","mm")</f>
        <v>0.177</v>
      </c>
      <c r="H29" s="6">
        <f t="shared" si="1"/>
        <v>2.49817873457909</v>
      </c>
      <c r="I29" s="6">
        <v>10.7</v>
      </c>
      <c r="J29" s="6"/>
      <c r="K29" s="7"/>
    </row>
    <row r="30" spans="1:11" ht="8.25">
      <c r="A30" s="10">
        <v>210</v>
      </c>
      <c r="B30" s="11">
        <v>70</v>
      </c>
      <c r="C30" s="6">
        <v>91.7</v>
      </c>
      <c r="D30" s="6">
        <v>8.32</v>
      </c>
      <c r="E30" s="6">
        <v>1.96</v>
      </c>
      <c r="F30" s="6"/>
      <c r="G30" s="6">
        <f>CONVERT(A30,"um","mm")</f>
        <v>0.21</v>
      </c>
      <c r="H30" s="6">
        <f t="shared" si="1"/>
        <v>2.2515387669959646</v>
      </c>
      <c r="I30" s="6">
        <v>8.32</v>
      </c>
      <c r="J30" s="6"/>
      <c r="K30" s="7"/>
    </row>
    <row r="31" spans="1:11" ht="8.25">
      <c r="A31" s="10">
        <v>250</v>
      </c>
      <c r="B31" s="11">
        <v>60</v>
      </c>
      <c r="C31" s="6">
        <v>93.6</v>
      </c>
      <c r="D31" s="6">
        <v>6.36</v>
      </c>
      <c r="E31" s="6">
        <v>1.56</v>
      </c>
      <c r="F31" s="6"/>
      <c r="G31" s="6">
        <f>CONVERT(A31,"um","mm")</f>
        <v>0.25</v>
      </c>
      <c r="H31" s="6">
        <f t="shared" si="1"/>
        <v>2</v>
      </c>
      <c r="I31" s="6">
        <v>6.36</v>
      </c>
      <c r="J31" s="6"/>
      <c r="K31" s="7"/>
    </row>
    <row r="32" spans="1:11" ht="8.25">
      <c r="A32" s="10">
        <v>297</v>
      </c>
      <c r="B32" s="11">
        <v>50</v>
      </c>
      <c r="C32" s="6">
        <v>95.2</v>
      </c>
      <c r="D32" s="6">
        <v>4.8</v>
      </c>
      <c r="E32" s="6">
        <v>1.36</v>
      </c>
      <c r="F32" s="6"/>
      <c r="G32" s="6">
        <f>CONVERT(A32,"um","mm")</f>
        <v>0.297</v>
      </c>
      <c r="H32" s="6">
        <f t="shared" si="1"/>
        <v>1.7514651638613215</v>
      </c>
      <c r="I32" s="6">
        <v>4.8</v>
      </c>
      <c r="J32" s="6"/>
      <c r="K32" s="7"/>
    </row>
    <row r="33" spans="1:11" ht="8.25">
      <c r="A33" s="10">
        <v>354</v>
      </c>
      <c r="B33" s="11">
        <v>45</v>
      </c>
      <c r="C33" s="6">
        <v>96.6</v>
      </c>
      <c r="D33" s="6">
        <v>3.44</v>
      </c>
      <c r="E33" s="6">
        <v>1.12</v>
      </c>
      <c r="F33" s="6"/>
      <c r="G33" s="6">
        <f>CONVERT(A33,"um","mm")</f>
        <v>0.354</v>
      </c>
      <c r="H33" s="6">
        <f t="shared" si="1"/>
        <v>1.4981787345790896</v>
      </c>
      <c r="I33" s="6">
        <v>3.44</v>
      </c>
      <c r="J33" s="6"/>
      <c r="K33" s="7"/>
    </row>
    <row r="34" spans="1:11" ht="8.25">
      <c r="A34" s="10">
        <v>420</v>
      </c>
      <c r="B34" s="11">
        <v>40</v>
      </c>
      <c r="C34" s="6">
        <v>97.7</v>
      </c>
      <c r="D34" s="6">
        <v>2.32</v>
      </c>
      <c r="E34" s="6">
        <v>0.85</v>
      </c>
      <c r="F34" s="6"/>
      <c r="G34" s="6">
        <f>CONVERT(A34,"um","mm")</f>
        <v>0.42</v>
      </c>
      <c r="H34" s="6">
        <f t="shared" si="1"/>
        <v>1.2515387669959643</v>
      </c>
      <c r="I34" s="6">
        <v>2.32</v>
      </c>
      <c r="J34" s="6"/>
      <c r="K34" s="7"/>
    </row>
    <row r="35" spans="1:11" ht="8.25">
      <c r="A35" s="10">
        <v>500</v>
      </c>
      <c r="B35" s="11">
        <v>35</v>
      </c>
      <c r="C35" s="6">
        <v>98.5</v>
      </c>
      <c r="D35" s="6">
        <v>1.47</v>
      </c>
      <c r="E35" s="6">
        <v>0.56</v>
      </c>
      <c r="F35" s="6"/>
      <c r="G35" s="6">
        <f>CONVERT(A35,"um","mm")</f>
        <v>0.5</v>
      </c>
      <c r="H35" s="6">
        <f t="shared" si="1"/>
        <v>1</v>
      </c>
      <c r="I35" s="6">
        <v>1.47</v>
      </c>
      <c r="J35" s="6"/>
      <c r="K35" s="7"/>
    </row>
    <row r="36" spans="1:11" ht="8.25">
      <c r="A36" s="10">
        <v>590</v>
      </c>
      <c r="B36" s="11">
        <v>30</v>
      </c>
      <c r="C36" s="6">
        <v>99.1</v>
      </c>
      <c r="D36" s="6">
        <v>0.91</v>
      </c>
      <c r="E36" s="6">
        <v>0.53</v>
      </c>
      <c r="F36" s="6"/>
      <c r="G36" s="6">
        <f>CONVERT(A36,"um","mm")</f>
        <v>0.59</v>
      </c>
      <c r="H36" s="6">
        <f t="shared" si="1"/>
        <v>0.7612131404128836</v>
      </c>
      <c r="I36" s="6">
        <v>0.91</v>
      </c>
      <c r="J36" s="6"/>
      <c r="K36" s="7"/>
    </row>
    <row r="37" spans="1:11" ht="8.25">
      <c r="A37" s="10">
        <v>710</v>
      </c>
      <c r="B37" s="11">
        <v>25</v>
      </c>
      <c r="C37" s="6">
        <v>99.6</v>
      </c>
      <c r="D37" s="6">
        <v>0.38</v>
      </c>
      <c r="E37" s="6">
        <v>0.31</v>
      </c>
      <c r="F37" s="6"/>
      <c r="G37" s="6">
        <f>CONVERT(A37,"um","mm")</f>
        <v>0.71</v>
      </c>
      <c r="H37" s="6">
        <f t="shared" si="1"/>
        <v>0.49410907027004275</v>
      </c>
      <c r="I37" s="6">
        <v>0.38</v>
      </c>
      <c r="J37" s="6"/>
      <c r="K37" s="7"/>
    </row>
    <row r="38" spans="1:11" ht="8.25">
      <c r="A38" s="10">
        <v>840</v>
      </c>
      <c r="B38" s="11">
        <v>20</v>
      </c>
      <c r="C38" s="6">
        <v>99.9</v>
      </c>
      <c r="D38" s="6">
        <v>0.067</v>
      </c>
      <c r="E38" s="6">
        <v>0.065</v>
      </c>
      <c r="F38" s="6"/>
      <c r="G38" s="6">
        <f>CONVERT(A38,"um","mm")</f>
        <v>0.84</v>
      </c>
      <c r="H38" s="6">
        <f t="shared" si="1"/>
        <v>0.2515387669959645</v>
      </c>
      <c r="I38" s="6">
        <v>0.067</v>
      </c>
      <c r="J38" s="6"/>
      <c r="K38" s="7"/>
    </row>
    <row r="39" spans="1:11" ht="8.25">
      <c r="A39" s="10">
        <v>1000</v>
      </c>
      <c r="B39" s="11">
        <v>18</v>
      </c>
      <c r="C39" s="6">
        <v>99.999</v>
      </c>
      <c r="D39" s="6">
        <v>0.0013</v>
      </c>
      <c r="E39" s="6">
        <v>0.0013</v>
      </c>
      <c r="F39" s="6"/>
      <c r="G39" s="6">
        <f>CONVERT(A39,"um","mm")</f>
        <v>1</v>
      </c>
      <c r="H39" s="6">
        <f t="shared" si="1"/>
        <v>0</v>
      </c>
      <c r="I39" s="6">
        <v>0.0013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9.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710937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37239.56041666667</v>
      </c>
    </row>
    <row r="2" spans="1:5" ht="8.25">
      <c r="A2" s="1" t="s">
        <v>1</v>
      </c>
      <c r="B2" s="1" t="s">
        <v>64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65</v>
      </c>
      <c r="C3" s="1">
        <f>AVERAGE(E3:F3)</f>
        <v>9.291666666666666</v>
      </c>
      <c r="D3" s="1">
        <f>CONVERT(C3,"ft","m")</f>
        <v>2.8321</v>
      </c>
      <c r="E3" s="1">
        <f>CONVERT(VALUE(LEFT(B4,3)),"in","ft")</f>
        <v>9.166666666666666</v>
      </c>
      <c r="F3" s="1">
        <f>CONVERT(VALUE(RIGHT(B4,3)),"in","ft")</f>
        <v>9.416666666666666</v>
      </c>
    </row>
    <row r="4" spans="1:2" ht="8.25">
      <c r="A4" s="1" t="s">
        <v>3</v>
      </c>
      <c r="B4" s="1" t="s">
        <v>66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O9" s="1" t="s">
        <v>6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7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1.034</v>
      </c>
      <c r="V10" s="1">
        <f>CONVERT(U10,"um","mm")</f>
        <v>0.001034</v>
      </c>
      <c r="W10" s="1">
        <f>-LOG(V10/1,2)</f>
        <v>9.91754809900924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8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1.777</v>
      </c>
      <c r="V11" s="1">
        <f>CONVERT(U11,"um","mm")</f>
        <v>0.001777</v>
      </c>
      <c r="W11" s="1">
        <f aca="true" t="shared" si="2" ref="W11:W18">-LOG(V11/1,2)</f>
        <v>9.136340603295496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0.46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0.46</v>
      </c>
      <c r="O12" s="1" t="s">
        <v>9</v>
      </c>
      <c r="P12" s="1">
        <v>118.1</v>
      </c>
      <c r="Q12" s="1">
        <f>CONVERT(P12,"um","mm")</f>
        <v>0.1181</v>
      </c>
      <c r="R12" s="1">
        <f t="shared" si="0"/>
        <v>3.0819191301522926</v>
      </c>
      <c r="T12" s="1">
        <v>16</v>
      </c>
      <c r="U12" s="1">
        <v>2.919</v>
      </c>
      <c r="V12" s="1">
        <f>CONVERT(U12,"um","mm")</f>
        <v>0.002919</v>
      </c>
      <c r="W12" s="1">
        <f t="shared" si="2"/>
        <v>8.420310073821907</v>
      </c>
    </row>
    <row r="13" spans="1:23" ht="8.25">
      <c r="A13" s="10">
        <v>0.49</v>
      </c>
      <c r="B13" s="11">
        <v>1100</v>
      </c>
      <c r="C13" s="6">
        <v>0.46</v>
      </c>
      <c r="D13" s="6">
        <v>99.5</v>
      </c>
      <c r="E13" s="6">
        <v>4.1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4.1</v>
      </c>
      <c r="O13" s="1" t="s">
        <v>10</v>
      </c>
      <c r="P13" s="1">
        <v>24.87</v>
      </c>
      <c r="Q13" s="1">
        <f>CONVERT(P13,"um","mm")</f>
        <v>0.02487</v>
      </c>
      <c r="R13" s="1">
        <f t="shared" si="0"/>
        <v>5.329449682219906</v>
      </c>
      <c r="T13" s="1">
        <v>25</v>
      </c>
      <c r="U13" s="1">
        <v>5.117</v>
      </c>
      <c r="V13" s="1">
        <f>CONVERT(U13,"um","mm")</f>
        <v>0.005117</v>
      </c>
      <c r="W13" s="1">
        <f t="shared" si="2"/>
        <v>7.610486051314132</v>
      </c>
    </row>
    <row r="14" spans="1:23" ht="8.25">
      <c r="A14" s="10">
        <v>0.98</v>
      </c>
      <c r="B14" s="11">
        <v>1000</v>
      </c>
      <c r="C14" s="6">
        <v>4.57</v>
      </c>
      <c r="D14" s="6">
        <v>95.4</v>
      </c>
      <c r="E14" s="6">
        <v>6.43</v>
      </c>
      <c r="F14" s="6"/>
      <c r="G14" s="6">
        <f>CONVERT(A14,"um","mm")</f>
        <v>0.00098</v>
      </c>
      <c r="H14" s="6">
        <f t="shared" si="1"/>
        <v>9.994930630321603</v>
      </c>
      <c r="I14" s="6">
        <v>95.4</v>
      </c>
      <c r="J14" s="6">
        <v>10</v>
      </c>
      <c r="K14" s="7">
        <v>6.43</v>
      </c>
      <c r="O14" s="1" t="s">
        <v>29</v>
      </c>
      <c r="P14" s="1">
        <v>5.261</v>
      </c>
      <c r="Q14" s="1">
        <f>CONVERT(P14,"um","mm")</f>
        <v>0.005261</v>
      </c>
      <c r="R14" s="1">
        <f t="shared" si="0"/>
        <v>7.570447234589386</v>
      </c>
      <c r="T14" s="1">
        <v>50</v>
      </c>
      <c r="U14" s="1">
        <v>24.87</v>
      </c>
      <c r="V14" s="1">
        <f>CONVERT(U14,"um","mm")</f>
        <v>0.02487</v>
      </c>
      <c r="W14" s="1">
        <f t="shared" si="2"/>
        <v>5.329449682219906</v>
      </c>
    </row>
    <row r="15" spans="1:23" ht="8.25">
      <c r="A15" s="10">
        <v>1.95</v>
      </c>
      <c r="B15" s="11">
        <v>900</v>
      </c>
      <c r="C15" s="6">
        <v>11</v>
      </c>
      <c r="D15" s="6">
        <v>89</v>
      </c>
      <c r="E15" s="6">
        <v>9.4</v>
      </c>
      <c r="F15" s="6"/>
      <c r="G15" s="6">
        <f>CONVERT(A15,"um","mm")</f>
        <v>0.00195</v>
      </c>
      <c r="H15" s="6">
        <f t="shared" si="1"/>
        <v>9.002310160687202</v>
      </c>
      <c r="I15" s="6">
        <v>89</v>
      </c>
      <c r="J15" s="6">
        <v>9</v>
      </c>
      <c r="K15" s="7">
        <v>9.4</v>
      </c>
      <c r="O15" s="1" t="s">
        <v>11</v>
      </c>
      <c r="P15" s="1">
        <v>4.748</v>
      </c>
      <c r="Q15" s="1">
        <f>CONVERT(P15,"um","mm")</f>
        <v>0.004748</v>
      </c>
      <c r="R15" s="1">
        <f t="shared" si="0"/>
        <v>7.718464349682268</v>
      </c>
      <c r="T15" s="1">
        <v>75</v>
      </c>
      <c r="U15" s="1">
        <v>132.7</v>
      </c>
      <c r="V15" s="1">
        <f>CONVERT(U15,"um","mm")</f>
        <v>0.1327</v>
      </c>
      <c r="W15" s="1">
        <f t="shared" si="2"/>
        <v>2.913759724179256</v>
      </c>
    </row>
    <row r="16" spans="1:23" ht="8.25">
      <c r="A16" s="10">
        <v>3.9</v>
      </c>
      <c r="B16" s="11">
        <v>800</v>
      </c>
      <c r="C16" s="6">
        <v>20.4</v>
      </c>
      <c r="D16" s="6">
        <v>79.6</v>
      </c>
      <c r="E16" s="6">
        <v>11.9</v>
      </c>
      <c r="F16" s="6"/>
      <c r="G16" s="6">
        <f>CONVERT(A16,"um","mm")</f>
        <v>0.0039</v>
      </c>
      <c r="H16" s="6">
        <f t="shared" si="1"/>
        <v>8.002310160687202</v>
      </c>
      <c r="I16" s="6">
        <v>79.6</v>
      </c>
      <c r="J16" s="6">
        <v>8</v>
      </c>
      <c r="K16" s="7">
        <v>11.9</v>
      </c>
      <c r="O16" s="1" t="s">
        <v>12</v>
      </c>
      <c r="P16" s="1">
        <v>5.878</v>
      </c>
      <c r="Q16" s="1">
        <f>CONVERT(P16,"um","mm")</f>
        <v>0.005878</v>
      </c>
      <c r="R16" s="1">
        <f t="shared" si="0"/>
        <v>7.410458925672843</v>
      </c>
      <c r="T16" s="1">
        <v>84</v>
      </c>
      <c r="U16" s="1">
        <v>257.9</v>
      </c>
      <c r="V16" s="1">
        <f>CONVERT(U16,"um","mm")</f>
        <v>0.2579</v>
      </c>
      <c r="W16" s="1">
        <f t="shared" si="2"/>
        <v>1.9551163217602352</v>
      </c>
    </row>
    <row r="17" spans="1:23" ht="8.25">
      <c r="A17" s="10">
        <v>7.8</v>
      </c>
      <c r="B17" s="11">
        <v>700</v>
      </c>
      <c r="C17" s="6">
        <v>32.3</v>
      </c>
      <c r="D17" s="6">
        <v>67.7</v>
      </c>
      <c r="E17" s="6">
        <v>10.8</v>
      </c>
      <c r="F17" s="6"/>
      <c r="G17" s="6">
        <f>CONVERT(A17,"um","mm")</f>
        <v>0.0078</v>
      </c>
      <c r="H17" s="6">
        <f t="shared" si="1"/>
        <v>7.002310160687201</v>
      </c>
      <c r="I17" s="6">
        <v>67.7</v>
      </c>
      <c r="J17" s="6">
        <v>7</v>
      </c>
      <c r="K17" s="7">
        <v>10.8</v>
      </c>
      <c r="O17" s="1" t="s">
        <v>13</v>
      </c>
      <c r="P17" s="1">
        <v>194.6</v>
      </c>
      <c r="T17" s="1">
        <v>90</v>
      </c>
      <c r="U17" s="1">
        <v>414.4</v>
      </c>
      <c r="V17" s="1">
        <f>CONVERT(U17,"um","mm")</f>
        <v>0.4144</v>
      </c>
      <c r="W17" s="1">
        <f t="shared" si="2"/>
        <v>1.2709040918628955</v>
      </c>
    </row>
    <row r="18" spans="1:23" ht="8.25">
      <c r="A18" s="10">
        <v>15.6</v>
      </c>
      <c r="B18" s="11">
        <v>600</v>
      </c>
      <c r="C18" s="6">
        <v>43.1</v>
      </c>
      <c r="D18" s="6">
        <v>56.9</v>
      </c>
      <c r="E18" s="6">
        <v>10.2</v>
      </c>
      <c r="F18" s="6"/>
      <c r="G18" s="6">
        <f>CONVERT(A18,"um","mm")</f>
        <v>0.0156</v>
      </c>
      <c r="H18" s="6">
        <f t="shared" si="1"/>
        <v>6.002310160687201</v>
      </c>
      <c r="I18" s="6">
        <v>56.9</v>
      </c>
      <c r="J18" s="6">
        <v>6</v>
      </c>
      <c r="K18" s="7">
        <v>10.2</v>
      </c>
      <c r="O18" s="1" t="s">
        <v>14</v>
      </c>
      <c r="P18" s="1">
        <v>37854</v>
      </c>
      <c r="T18" s="1">
        <v>95</v>
      </c>
      <c r="U18" s="1">
        <v>603.9</v>
      </c>
      <c r="V18" s="1">
        <f>CONVERT(U18,"um","mm")</f>
        <v>0.6039</v>
      </c>
      <c r="W18" s="1">
        <f t="shared" si="2"/>
        <v>0.7276184219069536</v>
      </c>
    </row>
    <row r="19" spans="1:16" ht="8.25">
      <c r="A19" s="10">
        <v>31.2</v>
      </c>
      <c r="B19" s="11">
        <v>500</v>
      </c>
      <c r="C19" s="6">
        <v>53.3</v>
      </c>
      <c r="D19" s="6">
        <v>46.7</v>
      </c>
      <c r="E19" s="6">
        <v>2.75</v>
      </c>
      <c r="F19" s="6"/>
      <c r="G19" s="6">
        <f>CONVERT(A19,"um","mm")</f>
        <v>0.0312</v>
      </c>
      <c r="H19" s="6">
        <f t="shared" si="1"/>
        <v>5.002310160687201</v>
      </c>
      <c r="I19" s="6">
        <v>46.7</v>
      </c>
      <c r="J19" s="6">
        <v>5</v>
      </c>
      <c r="K19" s="7">
        <f>SUM(E19+E20+E21+E22)</f>
        <v>11.229999999999999</v>
      </c>
      <c r="O19" s="1" t="s">
        <v>15</v>
      </c>
      <c r="P19" s="1">
        <v>164.7</v>
      </c>
    </row>
    <row r="20" spans="1:31" ht="8.25">
      <c r="A20" s="10">
        <v>37.2</v>
      </c>
      <c r="B20" s="11">
        <v>400</v>
      </c>
      <c r="C20" s="6">
        <v>56</v>
      </c>
      <c r="D20" s="6">
        <v>44</v>
      </c>
      <c r="E20" s="6">
        <v>2.84</v>
      </c>
      <c r="F20" s="6"/>
      <c r="G20" s="6">
        <f>CONVERT(A20,"um","mm")</f>
        <v>0.0372</v>
      </c>
      <c r="H20" s="6">
        <f t="shared" si="1"/>
        <v>4.748553568441418</v>
      </c>
      <c r="I20" s="6">
        <v>44</v>
      </c>
      <c r="J20" s="6">
        <v>4</v>
      </c>
      <c r="K20" s="7">
        <f>SUM(E23+E24+E25+E26)</f>
        <v>9.7</v>
      </c>
      <c r="O20" s="1" t="s">
        <v>30</v>
      </c>
      <c r="P20" s="1">
        <v>2.15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58.9</v>
      </c>
      <c r="D21" s="6">
        <v>41.1</v>
      </c>
      <c r="E21" s="6">
        <v>2.88</v>
      </c>
      <c r="F21" s="6"/>
      <c r="G21" s="6">
        <f>CONVERT(A21,"um","mm")</f>
        <v>0.0442</v>
      </c>
      <c r="H21" s="6">
        <f t="shared" si="1"/>
        <v>4.499809820158018</v>
      </c>
      <c r="I21" s="6">
        <v>41.1</v>
      </c>
      <c r="J21" s="6">
        <v>3</v>
      </c>
      <c r="K21" s="7">
        <f>SUM(E27+E28+E29+E30)</f>
        <v>9.39</v>
      </c>
      <c r="O21" s="1" t="s">
        <v>31</v>
      </c>
      <c r="P21" s="1">
        <v>4.015</v>
      </c>
      <c r="U21" s="1">
        <v>0.001034</v>
      </c>
      <c r="V21" s="1">
        <v>0.001777</v>
      </c>
      <c r="W21" s="1">
        <v>0.002919</v>
      </c>
      <c r="X21" s="1">
        <v>0.005117</v>
      </c>
      <c r="Y21" s="1">
        <v>0.02487</v>
      </c>
      <c r="Z21" s="1">
        <v>0.1327</v>
      </c>
      <c r="AA21" s="1">
        <v>0.2579</v>
      </c>
      <c r="AB21" s="1">
        <v>0.4144</v>
      </c>
      <c r="AC21" s="1">
        <v>0.6039</v>
      </c>
      <c r="AD21" s="1">
        <f>((W21+AA21)/2)</f>
        <v>0.1304095</v>
      </c>
    </row>
    <row r="22" spans="1:31" ht="8.25">
      <c r="A22" s="10">
        <v>52.6</v>
      </c>
      <c r="B22" s="11">
        <v>270</v>
      </c>
      <c r="C22" s="6">
        <v>61.7</v>
      </c>
      <c r="D22" s="6">
        <v>38.3</v>
      </c>
      <c r="E22" s="6">
        <v>2.76</v>
      </c>
      <c r="F22" s="6"/>
      <c r="G22" s="6">
        <f>CONVERT(A22,"um","mm")</f>
        <v>0.0526</v>
      </c>
      <c r="H22" s="6">
        <f t="shared" si="1"/>
        <v>4.2487933902571475</v>
      </c>
      <c r="I22" s="6">
        <v>38.3</v>
      </c>
      <c r="J22" s="6">
        <v>2</v>
      </c>
      <c r="K22" s="7">
        <f>SUM(E31+E32+E33+E34)</f>
        <v>8.899999999999999</v>
      </c>
      <c r="U22" s="1">
        <v>9.91754809900924</v>
      </c>
      <c r="V22" s="1">
        <v>9.136340603295496</v>
      </c>
      <c r="W22" s="1">
        <v>8.420310073821907</v>
      </c>
      <c r="X22" s="1">
        <v>7.610486051314132</v>
      </c>
      <c r="Y22" s="1">
        <v>5.329449682219906</v>
      </c>
      <c r="Z22" s="1">
        <v>2.913759724179256</v>
      </c>
      <c r="AA22" s="1">
        <v>1.9551163217602352</v>
      </c>
      <c r="AB22" s="1">
        <v>1.2709040918628955</v>
      </c>
      <c r="AC22" s="1">
        <v>0.7276184219069536</v>
      </c>
      <c r="AD22" s="1">
        <f>((W22+AA22)/2)</f>
        <v>5.187713197791071</v>
      </c>
      <c r="AE22" s="1">
        <f>((X22-AB22)/2)</f>
        <v>3.1697909797256183</v>
      </c>
    </row>
    <row r="23" spans="1:11" ht="8.25">
      <c r="A23" s="10">
        <v>62.5</v>
      </c>
      <c r="B23" s="11">
        <v>230</v>
      </c>
      <c r="C23" s="6">
        <v>64.5</v>
      </c>
      <c r="D23" s="6">
        <v>35.5</v>
      </c>
      <c r="E23" s="6">
        <v>2.6</v>
      </c>
      <c r="F23" s="6"/>
      <c r="G23" s="6">
        <f>CONVERT(A23,"um","mm")</f>
        <v>0.0625</v>
      </c>
      <c r="H23" s="6">
        <f t="shared" si="1"/>
        <v>4</v>
      </c>
      <c r="I23" s="6">
        <v>35.5</v>
      </c>
      <c r="J23" s="6">
        <v>1</v>
      </c>
      <c r="K23" s="7">
        <f>SUM(E35+E36+E37+E38)</f>
        <v>7.44</v>
      </c>
    </row>
    <row r="24" spans="1:17" ht="8.25">
      <c r="A24" s="10">
        <v>74</v>
      </c>
      <c r="B24" s="11">
        <v>200</v>
      </c>
      <c r="C24" s="6">
        <v>67.1</v>
      </c>
      <c r="D24" s="6">
        <v>32.9</v>
      </c>
      <c r="E24" s="6">
        <v>2.5</v>
      </c>
      <c r="F24" s="6"/>
      <c r="G24" s="6">
        <f>CONVERT(A24,"um","mm")</f>
        <v>0.074</v>
      </c>
      <c r="H24" s="6">
        <f t="shared" si="1"/>
        <v>3.7563309190331378</v>
      </c>
      <c r="I24" s="6">
        <v>32.9</v>
      </c>
      <c r="J24" s="6">
        <v>0</v>
      </c>
      <c r="K24" s="7">
        <f>SUM(E39+E40+E41+E42)</f>
        <v>0.057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69.6</v>
      </c>
      <c r="D25" s="6">
        <v>30.4</v>
      </c>
      <c r="E25" s="6">
        <v>2.36</v>
      </c>
      <c r="F25" s="6"/>
      <c r="G25" s="6">
        <f>CONVERT(A25,"um","mm")</f>
        <v>0.088</v>
      </c>
      <c r="H25" s="6">
        <f t="shared" si="1"/>
        <v>3.50635266602479</v>
      </c>
      <c r="I25" s="6">
        <v>30.4</v>
      </c>
      <c r="J25" s="6">
        <v>-1</v>
      </c>
      <c r="K25" s="7">
        <f>SUM(E43+E44)</f>
        <v>0</v>
      </c>
      <c r="O25" s="1">
        <f>SUM(K25+K24+K23+K22+K21+K20)</f>
        <v>35.486999999999995</v>
      </c>
      <c r="P25" s="1">
        <f>SUM(K19+K18+K17+K16)</f>
        <v>44.13</v>
      </c>
      <c r="Q25" s="1">
        <f>SUM(K15+K14+K13+K12+K11+K10)</f>
        <v>20.39</v>
      </c>
    </row>
    <row r="26" spans="1:11" ht="8.25">
      <c r="A26" s="10">
        <v>105</v>
      </c>
      <c r="B26" s="11">
        <v>140</v>
      </c>
      <c r="C26" s="6">
        <v>72</v>
      </c>
      <c r="D26" s="6">
        <v>28</v>
      </c>
      <c r="E26" s="6">
        <v>2.24</v>
      </c>
      <c r="F26" s="6"/>
      <c r="G26" s="6">
        <f>CONVERT(A26,"um","mm")</f>
        <v>0.105</v>
      </c>
      <c r="H26" s="6">
        <f t="shared" si="1"/>
        <v>3.2515387669959646</v>
      </c>
      <c r="I26" s="6">
        <v>28</v>
      </c>
      <c r="J26" s="6"/>
      <c r="K26" s="7"/>
    </row>
    <row r="27" spans="1:11" ht="8.25">
      <c r="A27" s="10">
        <v>125</v>
      </c>
      <c r="B27" s="11">
        <v>120</v>
      </c>
      <c r="C27" s="6">
        <v>74.2</v>
      </c>
      <c r="D27" s="6">
        <v>25.8</v>
      </c>
      <c r="E27" s="6">
        <v>2.34</v>
      </c>
      <c r="F27" s="6"/>
      <c r="G27" s="6">
        <f>CONVERT(A27,"um","mm")</f>
        <v>0.125</v>
      </c>
      <c r="H27" s="6">
        <f t="shared" si="1"/>
        <v>3</v>
      </c>
      <c r="I27" s="6">
        <v>25.8</v>
      </c>
      <c r="J27" s="6"/>
      <c r="K27" s="7"/>
    </row>
    <row r="28" spans="1:11" ht="8.25">
      <c r="A28" s="10">
        <v>149</v>
      </c>
      <c r="B28" s="11">
        <v>100</v>
      </c>
      <c r="C28" s="6">
        <v>76.6</v>
      </c>
      <c r="D28" s="6">
        <v>23.4</v>
      </c>
      <c r="E28" s="6">
        <v>2.45</v>
      </c>
      <c r="F28" s="6"/>
      <c r="G28" s="6">
        <f>CONVERT(A28,"um","mm")</f>
        <v>0.149</v>
      </c>
      <c r="H28" s="6">
        <f t="shared" si="1"/>
        <v>2.746615764199926</v>
      </c>
      <c r="I28" s="6">
        <v>23.4</v>
      </c>
      <c r="J28" s="6"/>
      <c r="K28" s="7"/>
    </row>
    <row r="29" spans="1:11" ht="8.25">
      <c r="A29" s="10">
        <v>177</v>
      </c>
      <c r="B29" s="11">
        <v>80</v>
      </c>
      <c r="C29" s="6">
        <v>79</v>
      </c>
      <c r="D29" s="6">
        <v>21</v>
      </c>
      <c r="E29" s="6">
        <v>2.38</v>
      </c>
      <c r="F29" s="6"/>
      <c r="G29" s="6">
        <f>CONVERT(A29,"um","mm")</f>
        <v>0.177</v>
      </c>
      <c r="H29" s="6">
        <f t="shared" si="1"/>
        <v>2.49817873457909</v>
      </c>
      <c r="I29" s="6">
        <v>21</v>
      </c>
      <c r="J29" s="6"/>
      <c r="K29" s="7"/>
    </row>
    <row r="30" spans="1:11" ht="8.25">
      <c r="A30" s="10">
        <v>210</v>
      </c>
      <c r="B30" s="11">
        <v>70</v>
      </c>
      <c r="C30" s="6">
        <v>81.4</v>
      </c>
      <c r="D30" s="6">
        <v>18.6</v>
      </c>
      <c r="E30" s="6">
        <v>2.22</v>
      </c>
      <c r="F30" s="6"/>
      <c r="G30" s="6">
        <f>CONVERT(A30,"um","mm")</f>
        <v>0.21</v>
      </c>
      <c r="H30" s="6">
        <f t="shared" si="1"/>
        <v>2.2515387669959646</v>
      </c>
      <c r="I30" s="6">
        <v>18.6</v>
      </c>
      <c r="J30" s="6"/>
      <c r="K30" s="7"/>
    </row>
    <row r="31" spans="1:11" ht="8.25">
      <c r="A31" s="10">
        <v>250</v>
      </c>
      <c r="B31" s="11">
        <v>60</v>
      </c>
      <c r="C31" s="6">
        <v>83.6</v>
      </c>
      <c r="D31" s="6">
        <v>16.4</v>
      </c>
      <c r="E31" s="6">
        <v>2.07</v>
      </c>
      <c r="F31" s="6"/>
      <c r="G31" s="6">
        <f>CONVERT(A31,"um","mm")</f>
        <v>0.25</v>
      </c>
      <c r="H31" s="6">
        <f t="shared" si="1"/>
        <v>2</v>
      </c>
      <c r="I31" s="6">
        <v>16.4</v>
      </c>
      <c r="J31" s="6"/>
      <c r="K31" s="7"/>
    </row>
    <row r="32" spans="1:11" ht="8.25">
      <c r="A32" s="10">
        <v>297</v>
      </c>
      <c r="B32" s="11">
        <v>50</v>
      </c>
      <c r="C32" s="6">
        <v>85.7</v>
      </c>
      <c r="D32" s="6">
        <v>14.3</v>
      </c>
      <c r="E32" s="6">
        <v>2.21</v>
      </c>
      <c r="F32" s="6"/>
      <c r="G32" s="6">
        <f>CONVERT(A32,"um","mm")</f>
        <v>0.297</v>
      </c>
      <c r="H32" s="6">
        <f t="shared" si="1"/>
        <v>1.7514651638613215</v>
      </c>
      <c r="I32" s="6">
        <v>14.3</v>
      </c>
      <c r="J32" s="6"/>
      <c r="K32" s="7"/>
    </row>
    <row r="33" spans="1:11" ht="8.25">
      <c r="A33" s="10">
        <v>354</v>
      </c>
      <c r="B33" s="11">
        <v>45</v>
      </c>
      <c r="C33" s="6">
        <v>87.9</v>
      </c>
      <c r="D33" s="6">
        <v>12.1</v>
      </c>
      <c r="E33" s="6">
        <v>2.29</v>
      </c>
      <c r="F33" s="6"/>
      <c r="G33" s="6">
        <f>CONVERT(A33,"um","mm")</f>
        <v>0.354</v>
      </c>
      <c r="H33" s="6">
        <f t="shared" si="1"/>
        <v>1.4981787345790896</v>
      </c>
      <c r="I33" s="6">
        <v>12.1</v>
      </c>
      <c r="J33" s="6"/>
      <c r="K33" s="7"/>
    </row>
    <row r="34" spans="1:11" ht="8.25">
      <c r="A34" s="10">
        <v>420</v>
      </c>
      <c r="B34" s="11">
        <v>40</v>
      </c>
      <c r="C34" s="6">
        <v>90.2</v>
      </c>
      <c r="D34" s="6">
        <v>9.82</v>
      </c>
      <c r="E34" s="6">
        <v>2.33</v>
      </c>
      <c r="F34" s="6"/>
      <c r="G34" s="6">
        <f>CONVERT(A34,"um","mm")</f>
        <v>0.42</v>
      </c>
      <c r="H34" s="6">
        <f t="shared" si="1"/>
        <v>1.2515387669959643</v>
      </c>
      <c r="I34" s="6">
        <v>9.82</v>
      </c>
      <c r="J34" s="6"/>
      <c r="K34" s="7"/>
    </row>
    <row r="35" spans="1:11" ht="8.25">
      <c r="A35" s="10">
        <v>500</v>
      </c>
      <c r="B35" s="11">
        <v>35</v>
      </c>
      <c r="C35" s="6">
        <v>92.5</v>
      </c>
      <c r="D35" s="6">
        <v>7.5</v>
      </c>
      <c r="E35" s="6">
        <v>2.19</v>
      </c>
      <c r="F35" s="6"/>
      <c r="G35" s="6">
        <f>CONVERT(A35,"um","mm")</f>
        <v>0.5</v>
      </c>
      <c r="H35" s="6">
        <f t="shared" si="1"/>
        <v>1</v>
      </c>
      <c r="I35" s="6">
        <v>7.5</v>
      </c>
      <c r="J35" s="6"/>
      <c r="K35" s="7"/>
    </row>
    <row r="36" spans="1:11" ht="8.25">
      <c r="A36" s="10">
        <v>590</v>
      </c>
      <c r="B36" s="11">
        <v>30</v>
      </c>
      <c r="C36" s="6">
        <v>94.7</v>
      </c>
      <c r="D36" s="6">
        <v>5.31</v>
      </c>
      <c r="E36" s="6">
        <v>2.52</v>
      </c>
      <c r="F36" s="6"/>
      <c r="G36" s="6">
        <f>CONVERT(A36,"um","mm")</f>
        <v>0.59</v>
      </c>
      <c r="H36" s="6">
        <f t="shared" si="1"/>
        <v>0.7612131404128836</v>
      </c>
      <c r="I36" s="6">
        <v>5.31</v>
      </c>
      <c r="J36" s="6"/>
      <c r="K36" s="7"/>
    </row>
    <row r="37" spans="1:11" ht="8.25">
      <c r="A37" s="10">
        <v>710</v>
      </c>
      <c r="B37" s="11">
        <v>25</v>
      </c>
      <c r="C37" s="6">
        <v>97.2</v>
      </c>
      <c r="D37" s="6">
        <v>2.78</v>
      </c>
      <c r="E37" s="6">
        <v>1.95</v>
      </c>
      <c r="F37" s="6"/>
      <c r="G37" s="6">
        <f>CONVERT(A37,"um","mm")</f>
        <v>0.71</v>
      </c>
      <c r="H37" s="6">
        <f t="shared" si="1"/>
        <v>0.49410907027004275</v>
      </c>
      <c r="I37" s="6">
        <v>2.78</v>
      </c>
      <c r="J37" s="6"/>
      <c r="K37" s="7"/>
    </row>
    <row r="38" spans="1:11" ht="8.25">
      <c r="A38" s="10">
        <v>840</v>
      </c>
      <c r="B38" s="11">
        <v>20</v>
      </c>
      <c r="C38" s="6">
        <v>99.2</v>
      </c>
      <c r="D38" s="6">
        <v>0.83</v>
      </c>
      <c r="E38" s="6">
        <v>0.78</v>
      </c>
      <c r="F38" s="6"/>
      <c r="G38" s="6">
        <f>CONVERT(A38,"um","mm")</f>
        <v>0.84</v>
      </c>
      <c r="H38" s="6">
        <f t="shared" si="1"/>
        <v>0.2515387669959645</v>
      </c>
      <c r="I38" s="6">
        <v>0.83</v>
      </c>
      <c r="J38" s="6"/>
      <c r="K38" s="7"/>
    </row>
    <row r="39" spans="1:11" ht="8.25">
      <c r="A39" s="10">
        <v>1000</v>
      </c>
      <c r="B39" s="11">
        <v>18</v>
      </c>
      <c r="C39" s="6">
        <v>99.9</v>
      </c>
      <c r="D39" s="6">
        <v>0.057</v>
      </c>
      <c r="E39" s="6">
        <v>0.057</v>
      </c>
      <c r="F39" s="6"/>
      <c r="G39" s="6">
        <f>CONVERT(A39,"um","mm")</f>
        <v>1</v>
      </c>
      <c r="H39" s="6">
        <f t="shared" si="1"/>
        <v>0</v>
      </c>
      <c r="I39" s="6">
        <v>0.057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0.140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37239.46805555555</v>
      </c>
    </row>
    <row r="2" spans="1:5" ht="8.25">
      <c r="A2" s="1" t="s">
        <v>1</v>
      </c>
      <c r="B2" s="1" t="s">
        <v>61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62</v>
      </c>
      <c r="C3" s="1">
        <f>AVERAGE(E3:F3)</f>
        <v>8.041666666666666</v>
      </c>
      <c r="D3" s="1">
        <f>CONVERT(C3,"ft","m")</f>
        <v>2.4511</v>
      </c>
      <c r="E3" s="1">
        <f>CONVERT(VALUE(LEFT(B4,3)),"in","ft")</f>
        <v>7.916666666666667</v>
      </c>
      <c r="F3" s="1">
        <f>CONVERT(VALUE(RIGHT(B4,3)),"in","ft")</f>
        <v>8.166666666666666</v>
      </c>
    </row>
    <row r="4" spans="1:2" ht="8.25">
      <c r="A4" s="1" t="s">
        <v>3</v>
      </c>
      <c r="B4" s="1" t="s">
        <v>63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0.802</v>
      </c>
      <c r="V10" s="1">
        <f>CONVERT(U10,"um","mm")</f>
        <v>0.0008020000000000001</v>
      </c>
      <c r="W10" s="1">
        <f>-LOG(V10/1,2)</f>
        <v>10.284110142869254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1.161</v>
      </c>
      <c r="V11" s="1">
        <f>CONVERT(U11,"um","mm")</f>
        <v>0.001161</v>
      </c>
      <c r="W11" s="1">
        <f aca="true" t="shared" si="2" ref="W11:W18">-LOG(V11/1,2)</f>
        <v>9.750416312458608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0.75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0.75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1.667</v>
      </c>
      <c r="V12" s="1">
        <f>CONVERT(U12,"um","mm")</f>
        <v>0.001667</v>
      </c>
      <c r="W12" s="1">
        <f t="shared" si="2"/>
        <v>9.228530180337758</v>
      </c>
    </row>
    <row r="13" spans="1:23" ht="8.25">
      <c r="A13" s="10">
        <v>0.49</v>
      </c>
      <c r="B13" s="11">
        <v>1100</v>
      </c>
      <c r="C13" s="6">
        <v>0.75</v>
      </c>
      <c r="D13" s="6">
        <v>99.2</v>
      </c>
      <c r="E13" s="6">
        <v>6.81</v>
      </c>
      <c r="F13" s="6"/>
      <c r="G13" s="6">
        <f>CONVERT(A13,"um","mm")</f>
        <v>0.00049</v>
      </c>
      <c r="H13" s="6">
        <f t="shared" si="1"/>
        <v>10.994930630321603</v>
      </c>
      <c r="I13" s="6">
        <v>99.2</v>
      </c>
      <c r="J13" s="6">
        <v>11</v>
      </c>
      <c r="K13" s="7">
        <v>6.81</v>
      </c>
      <c r="O13" s="1" t="s">
        <v>9</v>
      </c>
      <c r="P13" s="1">
        <v>18.61</v>
      </c>
      <c r="Q13" s="1">
        <f>CONVERT(P13,"um","mm")</f>
        <v>0.01861</v>
      </c>
      <c r="R13" s="1">
        <f t="shared" si="0"/>
        <v>5.74777813437766</v>
      </c>
      <c r="T13" s="1">
        <v>25</v>
      </c>
      <c r="U13" s="1">
        <v>2.562</v>
      </c>
      <c r="V13" s="1">
        <f>CONVERT(U13,"um","mm")</f>
        <v>0.002562</v>
      </c>
      <c r="W13" s="1">
        <f t="shared" si="2"/>
        <v>8.608513808982527</v>
      </c>
    </row>
    <row r="14" spans="1:23" ht="8.25">
      <c r="A14" s="10">
        <v>0.98</v>
      </c>
      <c r="B14" s="11">
        <v>1000</v>
      </c>
      <c r="C14" s="6">
        <v>7.56</v>
      </c>
      <c r="D14" s="6">
        <v>92.4</v>
      </c>
      <c r="E14" s="6">
        <v>11.4</v>
      </c>
      <c r="F14" s="6"/>
      <c r="G14" s="6">
        <f>CONVERT(A14,"um","mm")</f>
        <v>0.00098</v>
      </c>
      <c r="H14" s="6">
        <f t="shared" si="1"/>
        <v>9.994930630321603</v>
      </c>
      <c r="I14" s="6">
        <v>92.4</v>
      </c>
      <c r="J14" s="6">
        <v>10</v>
      </c>
      <c r="K14" s="7">
        <v>11.4</v>
      </c>
      <c r="O14" s="1" t="s">
        <v>10</v>
      </c>
      <c r="P14" s="1">
        <v>6.102</v>
      </c>
      <c r="Q14" s="1">
        <f>CONVERT(P14,"um","mm")</f>
        <v>0.006102</v>
      </c>
      <c r="R14" s="1">
        <f t="shared" si="0"/>
        <v>7.356502104745518</v>
      </c>
      <c r="T14" s="1">
        <v>50</v>
      </c>
      <c r="U14" s="1">
        <v>6.102</v>
      </c>
      <c r="V14" s="1">
        <f>CONVERT(U14,"um","mm")</f>
        <v>0.006102</v>
      </c>
      <c r="W14" s="1">
        <f t="shared" si="2"/>
        <v>7.356502104745518</v>
      </c>
    </row>
    <row r="15" spans="1:23" ht="8.25">
      <c r="A15" s="10">
        <v>1.95</v>
      </c>
      <c r="B15" s="11">
        <v>900</v>
      </c>
      <c r="C15" s="6">
        <v>19</v>
      </c>
      <c r="D15" s="6">
        <v>81</v>
      </c>
      <c r="E15" s="6">
        <v>17.3</v>
      </c>
      <c r="F15" s="6"/>
      <c r="G15" s="6">
        <f>CONVERT(A15,"um","mm")</f>
        <v>0.00195</v>
      </c>
      <c r="H15" s="6">
        <f t="shared" si="1"/>
        <v>9.002310160687202</v>
      </c>
      <c r="I15" s="6">
        <v>81</v>
      </c>
      <c r="J15" s="6">
        <v>9</v>
      </c>
      <c r="K15" s="7">
        <v>17.3</v>
      </c>
      <c r="O15" s="1" t="s">
        <v>29</v>
      </c>
      <c r="P15" s="1">
        <v>3.126</v>
      </c>
      <c r="Q15" s="1">
        <f>CONVERT(P15,"um","mm")</f>
        <v>0.003126</v>
      </c>
      <c r="R15" s="1">
        <f t="shared" si="0"/>
        <v>8.32146650632451</v>
      </c>
      <c r="T15" s="1">
        <v>75</v>
      </c>
      <c r="U15" s="1">
        <v>16.53</v>
      </c>
      <c r="V15" s="1">
        <f>CONVERT(U15,"um","mm")</f>
        <v>0.01653</v>
      </c>
      <c r="W15" s="1">
        <f t="shared" si="2"/>
        <v>5.918769465144499</v>
      </c>
    </row>
    <row r="16" spans="1:23" ht="8.25">
      <c r="A16" s="10">
        <v>3.9</v>
      </c>
      <c r="B16" s="11">
        <v>800</v>
      </c>
      <c r="C16" s="6">
        <v>36.3</v>
      </c>
      <c r="D16" s="6">
        <v>63.7</v>
      </c>
      <c r="E16" s="6">
        <v>20.9</v>
      </c>
      <c r="F16" s="6"/>
      <c r="G16" s="6">
        <f>CONVERT(A16,"um","mm")</f>
        <v>0.0039</v>
      </c>
      <c r="H16" s="6">
        <f t="shared" si="1"/>
        <v>8.002310160687202</v>
      </c>
      <c r="I16" s="6">
        <v>63.7</v>
      </c>
      <c r="J16" s="6">
        <v>8</v>
      </c>
      <c r="K16" s="7">
        <v>20.9</v>
      </c>
      <c r="O16" s="1" t="s">
        <v>11</v>
      </c>
      <c r="P16" s="1">
        <v>3.05</v>
      </c>
      <c r="Q16" s="1">
        <f>CONVERT(P16,"um","mm")</f>
        <v>0.00305</v>
      </c>
      <c r="R16" s="1">
        <f t="shared" si="0"/>
        <v>8.356975041986564</v>
      </c>
      <c r="T16" s="1">
        <v>84</v>
      </c>
      <c r="U16" s="1">
        <v>27.54</v>
      </c>
      <c r="V16" s="1">
        <f>CONVERT(U16,"um","mm")</f>
        <v>0.02754</v>
      </c>
      <c r="W16" s="1">
        <f t="shared" si="2"/>
        <v>5.182327630301848</v>
      </c>
    </row>
    <row r="17" spans="1:23" ht="8.25">
      <c r="A17" s="10">
        <v>7.8</v>
      </c>
      <c r="B17" s="11">
        <v>700</v>
      </c>
      <c r="C17" s="6">
        <v>57.2</v>
      </c>
      <c r="D17" s="6">
        <v>42.8</v>
      </c>
      <c r="E17" s="6">
        <v>16.6</v>
      </c>
      <c r="F17" s="6"/>
      <c r="G17" s="6">
        <f>CONVERT(A17,"um","mm")</f>
        <v>0.0078</v>
      </c>
      <c r="H17" s="6">
        <f t="shared" si="1"/>
        <v>7.002310160687201</v>
      </c>
      <c r="I17" s="6">
        <v>42.8</v>
      </c>
      <c r="J17" s="6">
        <v>7</v>
      </c>
      <c r="K17" s="7">
        <v>16.6</v>
      </c>
      <c r="O17" s="1" t="s">
        <v>12</v>
      </c>
      <c r="P17" s="1">
        <v>5.354</v>
      </c>
      <c r="T17" s="1">
        <v>90</v>
      </c>
      <c r="U17" s="1">
        <v>45.01</v>
      </c>
      <c r="V17" s="1">
        <f>CONVERT(U17,"um","mm")</f>
        <v>0.04501</v>
      </c>
      <c r="W17" s="1">
        <f t="shared" si="2"/>
        <v>4.47361062505126</v>
      </c>
    </row>
    <row r="18" spans="1:23" ht="8.25">
      <c r="A18" s="10">
        <v>15.6</v>
      </c>
      <c r="B18" s="11">
        <v>600</v>
      </c>
      <c r="C18" s="6">
        <v>73.8</v>
      </c>
      <c r="D18" s="6">
        <v>26.2</v>
      </c>
      <c r="E18" s="6">
        <v>11.8</v>
      </c>
      <c r="F18" s="6"/>
      <c r="G18" s="6">
        <f>CONVERT(A18,"um","mm")</f>
        <v>0.0156</v>
      </c>
      <c r="H18" s="6">
        <f t="shared" si="1"/>
        <v>6.002310160687201</v>
      </c>
      <c r="I18" s="6">
        <v>26.2</v>
      </c>
      <c r="J18" s="6">
        <v>6</v>
      </c>
      <c r="K18" s="7">
        <v>11.8</v>
      </c>
      <c r="O18" s="1" t="s">
        <v>13</v>
      </c>
      <c r="P18" s="1">
        <v>35.48</v>
      </c>
      <c r="T18" s="1">
        <v>95</v>
      </c>
      <c r="U18" s="1">
        <v>87.9</v>
      </c>
      <c r="V18" s="1">
        <f>CONVERT(U18,"um","mm")</f>
        <v>0.0879</v>
      </c>
      <c r="W18" s="1">
        <f t="shared" si="2"/>
        <v>3.507993024406045</v>
      </c>
    </row>
    <row r="19" spans="1:16" ht="8.25">
      <c r="A19" s="10">
        <v>31.2</v>
      </c>
      <c r="B19" s="11">
        <v>500</v>
      </c>
      <c r="C19" s="6">
        <v>85.7</v>
      </c>
      <c r="D19" s="6">
        <v>14.3</v>
      </c>
      <c r="E19" s="6">
        <v>2.18</v>
      </c>
      <c r="F19" s="6"/>
      <c r="G19" s="6">
        <f>CONVERT(A19,"um","mm")</f>
        <v>0.0312</v>
      </c>
      <c r="H19" s="6">
        <f t="shared" si="1"/>
        <v>5.002310160687201</v>
      </c>
      <c r="I19" s="6">
        <v>14.3</v>
      </c>
      <c r="J19" s="6">
        <v>5</v>
      </c>
      <c r="K19" s="7">
        <f>SUM(E19+E20+E21+E22)</f>
        <v>7.3</v>
      </c>
      <c r="O19" s="1" t="s">
        <v>14</v>
      </c>
      <c r="P19" s="1">
        <v>1259</v>
      </c>
    </row>
    <row r="20" spans="1:31" ht="8.25">
      <c r="A20" s="10">
        <v>37.2</v>
      </c>
      <c r="B20" s="11">
        <v>400</v>
      </c>
      <c r="C20" s="6">
        <v>87.8</v>
      </c>
      <c r="D20" s="6">
        <v>12.2</v>
      </c>
      <c r="E20" s="6">
        <v>1.98</v>
      </c>
      <c r="F20" s="6"/>
      <c r="G20" s="6">
        <f>CONVERT(A20,"um","mm")</f>
        <v>0.0372</v>
      </c>
      <c r="H20" s="6">
        <f t="shared" si="1"/>
        <v>4.748553568441418</v>
      </c>
      <c r="I20" s="6">
        <v>12.2</v>
      </c>
      <c r="J20" s="6">
        <v>4</v>
      </c>
      <c r="K20" s="7">
        <f>SUM(E23+E24+E25+E26)</f>
        <v>3.75</v>
      </c>
      <c r="O20" s="1" t="s">
        <v>15</v>
      </c>
      <c r="P20" s="1">
        <v>190.6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89.8</v>
      </c>
      <c r="D21" s="6">
        <v>10.2</v>
      </c>
      <c r="E21" s="6">
        <v>1.75</v>
      </c>
      <c r="F21" s="6"/>
      <c r="G21" s="6">
        <f>CONVERT(A21,"um","mm")</f>
        <v>0.0442</v>
      </c>
      <c r="H21" s="6">
        <f t="shared" si="1"/>
        <v>4.499809820158018</v>
      </c>
      <c r="I21" s="6">
        <v>10.2</v>
      </c>
      <c r="J21" s="6">
        <v>3</v>
      </c>
      <c r="K21" s="7">
        <f>SUM(E27+E28+E29+E30)</f>
        <v>3.21</v>
      </c>
      <c r="O21" s="1" t="s">
        <v>30</v>
      </c>
      <c r="P21" s="1">
        <v>3.69</v>
      </c>
      <c r="U21" s="1">
        <v>0.0008020000000000001</v>
      </c>
      <c r="V21" s="1">
        <v>0.001161</v>
      </c>
      <c r="W21" s="1">
        <v>0.001667</v>
      </c>
      <c r="X21" s="1">
        <v>0.002562</v>
      </c>
      <c r="Y21" s="1">
        <v>0.006102</v>
      </c>
      <c r="Z21" s="1">
        <v>0.01653</v>
      </c>
      <c r="AA21" s="1">
        <v>0.02754</v>
      </c>
      <c r="AB21" s="1">
        <v>0.04501</v>
      </c>
      <c r="AC21" s="1">
        <v>0.0879</v>
      </c>
      <c r="AD21" s="1">
        <f>((W21+AA21)/2)</f>
        <v>0.014603499999999998</v>
      </c>
    </row>
    <row r="22" spans="1:31" ht="8.25">
      <c r="A22" s="10">
        <v>52.6</v>
      </c>
      <c r="B22" s="11">
        <v>270</v>
      </c>
      <c r="C22" s="6">
        <v>91.6</v>
      </c>
      <c r="D22" s="6">
        <v>8.44</v>
      </c>
      <c r="E22" s="6">
        <v>1.39</v>
      </c>
      <c r="F22" s="6"/>
      <c r="G22" s="6">
        <f>CONVERT(A22,"um","mm")</f>
        <v>0.0526</v>
      </c>
      <c r="H22" s="6">
        <f t="shared" si="1"/>
        <v>4.2487933902571475</v>
      </c>
      <c r="I22" s="6">
        <v>8.44</v>
      </c>
      <c r="J22" s="6">
        <v>2</v>
      </c>
      <c r="K22" s="7">
        <f>SUM(E31+E32+E33+E34)</f>
        <v>0.1043</v>
      </c>
      <c r="U22" s="1">
        <v>10.284110142869254</v>
      </c>
      <c r="V22" s="1">
        <v>9.750416312458608</v>
      </c>
      <c r="W22" s="1">
        <v>9.228530180337758</v>
      </c>
      <c r="X22" s="1">
        <v>8.608513808982527</v>
      </c>
      <c r="Y22" s="1">
        <v>7.356502104745518</v>
      </c>
      <c r="Z22" s="1">
        <v>5.918769465144499</v>
      </c>
      <c r="AA22" s="1">
        <v>5.182327630301848</v>
      </c>
      <c r="AB22" s="1">
        <v>4.47361062505126</v>
      </c>
      <c r="AC22" s="1">
        <v>3.507993024406045</v>
      </c>
      <c r="AD22" s="1">
        <f>((W22+AA22)/2)</f>
        <v>7.205428905319803</v>
      </c>
      <c r="AE22" s="1">
        <f>((X22-AB22)/2)</f>
        <v>2.0674515919656336</v>
      </c>
    </row>
    <row r="23" spans="1:11" ht="8.25">
      <c r="A23" s="10">
        <v>62.5</v>
      </c>
      <c r="B23" s="11">
        <v>230</v>
      </c>
      <c r="C23" s="6">
        <v>93</v>
      </c>
      <c r="D23" s="6">
        <v>7.05</v>
      </c>
      <c r="E23" s="6">
        <v>1.1</v>
      </c>
      <c r="F23" s="6"/>
      <c r="G23" s="6">
        <f>CONVERT(A23,"um","mm")</f>
        <v>0.0625</v>
      </c>
      <c r="H23" s="6">
        <f t="shared" si="1"/>
        <v>4</v>
      </c>
      <c r="I23" s="6">
        <v>7.05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94</v>
      </c>
      <c r="D24" s="6">
        <v>5.95</v>
      </c>
      <c r="E24" s="6">
        <v>0.96</v>
      </c>
      <c r="F24" s="6"/>
      <c r="G24" s="6">
        <f>CONVERT(A24,"um","mm")</f>
        <v>0.074</v>
      </c>
      <c r="H24" s="6">
        <f t="shared" si="1"/>
        <v>3.7563309190331378</v>
      </c>
      <c r="I24" s="6">
        <v>5.95</v>
      </c>
      <c r="J24" s="6">
        <v>0</v>
      </c>
      <c r="K24" s="7">
        <f>SUM(E39+E40+E41+E42)</f>
        <v>0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95</v>
      </c>
      <c r="D25" s="6">
        <v>4.99</v>
      </c>
      <c r="E25" s="6">
        <v>0.88</v>
      </c>
      <c r="F25" s="6"/>
      <c r="G25" s="6">
        <f>CONVERT(A25,"um","mm")</f>
        <v>0.088</v>
      </c>
      <c r="H25" s="6">
        <f t="shared" si="1"/>
        <v>3.50635266602479</v>
      </c>
      <c r="I25" s="6">
        <v>4.99</v>
      </c>
      <c r="J25" s="6">
        <v>-1</v>
      </c>
      <c r="K25" s="7">
        <f>SUM(E43+E44)</f>
        <v>0</v>
      </c>
      <c r="O25" s="1">
        <f>SUM(K25+K24+K23+K22+K21+K20)</f>
        <v>7.064299999999999</v>
      </c>
      <c r="P25" s="1">
        <f>SUM(K19+K18+K17+K16)</f>
        <v>56.6</v>
      </c>
      <c r="Q25" s="1">
        <f>SUM(K15+K14+K13+K12+K11+K10)</f>
        <v>36.260000000000005</v>
      </c>
    </row>
    <row r="26" spans="1:11" ht="8.25">
      <c r="A26" s="10">
        <v>105</v>
      </c>
      <c r="B26" s="11">
        <v>140</v>
      </c>
      <c r="C26" s="6">
        <v>95.9</v>
      </c>
      <c r="D26" s="6">
        <v>4.12</v>
      </c>
      <c r="E26" s="6">
        <v>0.81</v>
      </c>
      <c r="F26" s="6"/>
      <c r="G26" s="6">
        <f>CONVERT(A26,"um","mm")</f>
        <v>0.105</v>
      </c>
      <c r="H26" s="6">
        <f t="shared" si="1"/>
        <v>3.2515387669959646</v>
      </c>
      <c r="I26" s="6">
        <v>4.12</v>
      </c>
      <c r="J26" s="6"/>
      <c r="K26" s="7"/>
    </row>
    <row r="27" spans="1:11" ht="8.25">
      <c r="A27" s="10">
        <v>125</v>
      </c>
      <c r="B27" s="11">
        <v>120</v>
      </c>
      <c r="C27" s="6">
        <v>96.7</v>
      </c>
      <c r="D27" s="6">
        <v>3.3</v>
      </c>
      <c r="E27" s="6">
        <v>0.85</v>
      </c>
      <c r="F27" s="6"/>
      <c r="G27" s="6">
        <f>CONVERT(A27,"um","mm")</f>
        <v>0.125</v>
      </c>
      <c r="H27" s="6">
        <f t="shared" si="1"/>
        <v>3</v>
      </c>
      <c r="I27" s="6">
        <v>3.3</v>
      </c>
      <c r="J27" s="6"/>
      <c r="K27" s="7"/>
    </row>
    <row r="28" spans="1:11" ht="8.25">
      <c r="A28" s="10">
        <v>149</v>
      </c>
      <c r="B28" s="11">
        <v>100</v>
      </c>
      <c r="C28" s="6">
        <v>97.5</v>
      </c>
      <c r="D28" s="6">
        <v>2.46</v>
      </c>
      <c r="E28" s="6">
        <v>0.96</v>
      </c>
      <c r="F28" s="6"/>
      <c r="G28" s="6">
        <f>CONVERT(A28,"um","mm")</f>
        <v>0.149</v>
      </c>
      <c r="H28" s="6">
        <f t="shared" si="1"/>
        <v>2.746615764199926</v>
      </c>
      <c r="I28" s="6">
        <v>2.46</v>
      </c>
      <c r="J28" s="6"/>
      <c r="K28" s="7"/>
    </row>
    <row r="29" spans="1:11" ht="8.25">
      <c r="A29" s="10">
        <v>177</v>
      </c>
      <c r="B29" s="11">
        <v>80</v>
      </c>
      <c r="C29" s="6">
        <v>98.5</v>
      </c>
      <c r="D29" s="6">
        <v>1.5</v>
      </c>
      <c r="E29" s="6">
        <v>0.9</v>
      </c>
      <c r="F29" s="6"/>
      <c r="G29" s="6">
        <f>CONVERT(A29,"um","mm")</f>
        <v>0.177</v>
      </c>
      <c r="H29" s="6">
        <f t="shared" si="1"/>
        <v>2.49817873457909</v>
      </c>
      <c r="I29" s="6">
        <v>1.5</v>
      </c>
      <c r="J29" s="6"/>
      <c r="K29" s="7"/>
    </row>
    <row r="30" spans="1:11" ht="8.25">
      <c r="A30" s="10">
        <v>210</v>
      </c>
      <c r="B30" s="11">
        <v>70</v>
      </c>
      <c r="C30" s="6">
        <v>99.4</v>
      </c>
      <c r="D30" s="6">
        <v>0.6</v>
      </c>
      <c r="E30" s="6">
        <v>0.5</v>
      </c>
      <c r="F30" s="6"/>
      <c r="G30" s="6">
        <f>CONVERT(A30,"um","mm")</f>
        <v>0.21</v>
      </c>
      <c r="H30" s="6">
        <f t="shared" si="1"/>
        <v>2.2515387669959646</v>
      </c>
      <c r="I30" s="6">
        <v>0.6</v>
      </c>
      <c r="J30" s="6"/>
      <c r="K30" s="7"/>
    </row>
    <row r="31" spans="1:11" ht="8.25">
      <c r="A31" s="10">
        <v>250</v>
      </c>
      <c r="B31" s="11">
        <v>60</v>
      </c>
      <c r="C31" s="6">
        <v>99.9</v>
      </c>
      <c r="D31" s="6">
        <v>0.11</v>
      </c>
      <c r="E31" s="6">
        <v>0.1</v>
      </c>
      <c r="F31" s="6"/>
      <c r="G31" s="6">
        <f>CONVERT(A31,"um","mm")</f>
        <v>0.25</v>
      </c>
      <c r="H31" s="6">
        <f t="shared" si="1"/>
        <v>2</v>
      </c>
      <c r="I31" s="6">
        <v>0.11</v>
      </c>
      <c r="J31" s="6"/>
      <c r="K31" s="7"/>
    </row>
    <row r="32" spans="1:11" ht="8.25">
      <c r="A32" s="10">
        <v>297</v>
      </c>
      <c r="B32" s="11">
        <v>50</v>
      </c>
      <c r="C32" s="6">
        <v>99.996</v>
      </c>
      <c r="D32" s="6">
        <v>0.0043</v>
      </c>
      <c r="E32" s="6">
        <v>0.0043</v>
      </c>
      <c r="F32" s="6"/>
      <c r="G32" s="6">
        <f>CONVERT(A32,"um","mm")</f>
        <v>0.297</v>
      </c>
      <c r="H32" s="6">
        <f t="shared" si="1"/>
        <v>1.7514651638613215</v>
      </c>
      <c r="I32" s="6">
        <v>0.0043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B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0.281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8" width="5.00390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37239.467361111114</v>
      </c>
    </row>
    <row r="2" spans="1:5" ht="8.25">
      <c r="A2" s="1" t="s">
        <v>1</v>
      </c>
      <c r="B2" s="1" t="s">
        <v>58</v>
      </c>
      <c r="C2" s="1" t="s">
        <v>34</v>
      </c>
      <c r="D2" s="1" t="s">
        <v>35</v>
      </c>
      <c r="E2" s="1" t="s">
        <v>36</v>
      </c>
    </row>
    <row r="3" spans="1:6" ht="8.25">
      <c r="A3" s="1" t="s">
        <v>2</v>
      </c>
      <c r="B3" s="1" t="s">
        <v>59</v>
      </c>
      <c r="C3" s="1">
        <f>AVERAGE(E3:F3)</f>
        <v>6.791666666666667</v>
      </c>
      <c r="D3" s="1">
        <f>CONVERT(C3,"ft","m")</f>
        <v>2.0701</v>
      </c>
      <c r="E3" s="1">
        <f>CONVERT(VALUE(LEFT(B4,3)),"in","ft")</f>
        <v>6.666666666666667</v>
      </c>
      <c r="F3" s="1">
        <f>CONVERT(VALUE(RIGHT(B4,3)),"in","ft")</f>
        <v>6.916666666666667</v>
      </c>
    </row>
    <row r="4" spans="1:2" ht="8.25">
      <c r="A4" s="1" t="s">
        <v>3</v>
      </c>
      <c r="B4" s="1" t="s">
        <v>60</v>
      </c>
    </row>
    <row r="5" ht="8.25">
      <c r="A5" s="1" t="s">
        <v>5</v>
      </c>
    </row>
    <row r="6" ht="9" thickBot="1"/>
    <row r="7" spans="1:21" ht="9" thickTop="1">
      <c r="A7" s="2" t="s">
        <v>16</v>
      </c>
      <c r="B7" s="3" t="s">
        <v>25</v>
      </c>
      <c r="C7" s="3" t="s">
        <v>17</v>
      </c>
      <c r="D7" s="3" t="s">
        <v>18</v>
      </c>
      <c r="E7" s="3" t="s">
        <v>19</v>
      </c>
      <c r="F7" s="3"/>
      <c r="G7" s="3"/>
      <c r="H7" s="3"/>
      <c r="I7" s="3"/>
      <c r="J7" s="3"/>
      <c r="K7" s="4"/>
      <c r="T7" s="1" t="s">
        <v>21</v>
      </c>
      <c r="U7" s="1" t="s">
        <v>48</v>
      </c>
    </row>
    <row r="8" spans="1:23" ht="8.25">
      <c r="A8" s="5" t="s">
        <v>20</v>
      </c>
      <c r="B8" s="6"/>
      <c r="C8" s="6" t="s">
        <v>21</v>
      </c>
      <c r="D8" s="6" t="s">
        <v>21</v>
      </c>
      <c r="E8" s="6" t="s">
        <v>21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22</v>
      </c>
      <c r="U8" s="1" t="s">
        <v>32</v>
      </c>
      <c r="V8" s="1" t="s">
        <v>26</v>
      </c>
      <c r="W8" s="1" t="s">
        <v>27</v>
      </c>
    </row>
    <row r="9" spans="1:21" ht="8.25">
      <c r="A9" s="5"/>
      <c r="B9" s="6"/>
      <c r="C9" s="6" t="s">
        <v>22</v>
      </c>
      <c r="D9" s="6" t="s">
        <v>28</v>
      </c>
      <c r="E9" s="6" t="s">
        <v>22</v>
      </c>
      <c r="F9" s="6"/>
      <c r="G9" s="6" t="s">
        <v>26</v>
      </c>
      <c r="H9" s="6" t="s">
        <v>27</v>
      </c>
      <c r="I9" s="6" t="s">
        <v>37</v>
      </c>
      <c r="J9" s="6" t="s">
        <v>38</v>
      </c>
      <c r="K9" s="7" t="s">
        <v>39</v>
      </c>
      <c r="Q9" s="1">
        <f>CONVERT(P9,"um","mm")</f>
        <v>0</v>
      </c>
      <c r="R9" s="1" t="e">
        <f>-LOG(Q9/1,2)</f>
        <v>#NUM!</v>
      </c>
      <c r="U9" s="1" t="s">
        <v>33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6</v>
      </c>
      <c r="P10" s="1">
        <v>0.375</v>
      </c>
      <c r="Q10" s="1">
        <f>CONVERT(P10,"um","mm")</f>
        <v>0.000375</v>
      </c>
      <c r="R10" s="1">
        <f aca="true" t="shared" si="0" ref="R10:R16">-LOG(Q10/1,2)</f>
        <v>11.380821783940931</v>
      </c>
      <c r="T10" s="1">
        <v>5</v>
      </c>
      <c r="U10" s="1">
        <v>0.904</v>
      </c>
      <c r="V10" s="1">
        <f>CONVERT(U10,"um","mm")</f>
        <v>0.000904</v>
      </c>
      <c r="W10" s="1">
        <f>-LOG(V10/1,2)</f>
        <v>10.111389606908986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7</v>
      </c>
      <c r="P11" s="1">
        <v>2000</v>
      </c>
      <c r="Q11" s="1">
        <f>CONVERT(P11,"um","mm")</f>
        <v>2</v>
      </c>
      <c r="R11" s="1">
        <f t="shared" si="0"/>
        <v>-1</v>
      </c>
      <c r="T11" s="1">
        <v>10</v>
      </c>
      <c r="U11" s="1">
        <v>1.404</v>
      </c>
      <c r="V11" s="1">
        <f>CONVERT(U11,"um","mm")</f>
        <v>0.001404</v>
      </c>
      <c r="W11" s="1">
        <f aca="true" t="shared" si="2" ref="W11:W18">-LOG(V11/1,2)</f>
        <v>9.476241349019613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0.58</v>
      </c>
      <c r="O12" s="1" t="s">
        <v>8</v>
      </c>
      <c r="P12" s="1">
        <v>100</v>
      </c>
      <c r="Q12" s="1">
        <f>CONVERT(P12,"um","mm")</f>
        <v>0.1</v>
      </c>
      <c r="R12" s="1">
        <f t="shared" si="0"/>
        <v>3.321928094887362</v>
      </c>
      <c r="T12" s="1">
        <v>16</v>
      </c>
      <c r="U12" s="1">
        <v>2.145</v>
      </c>
      <c r="V12" s="1">
        <f>CONVERT(U12,"um","mm")</f>
        <v>0.002145</v>
      </c>
      <c r="W12" s="1">
        <f t="shared" si="2"/>
        <v>8.864806636937267</v>
      </c>
    </row>
    <row r="13" spans="1:23" ht="8.25">
      <c r="A13" s="10">
        <v>0.49</v>
      </c>
      <c r="B13" s="11">
        <v>1100</v>
      </c>
      <c r="C13" s="6">
        <v>0.58</v>
      </c>
      <c r="D13" s="6">
        <v>99.4</v>
      </c>
      <c r="E13" s="6">
        <v>5.25</v>
      </c>
      <c r="F13" s="6"/>
      <c r="G13" s="6">
        <f>CONVERT(A13,"um","mm")</f>
        <v>0.00049</v>
      </c>
      <c r="H13" s="6">
        <f t="shared" si="1"/>
        <v>10.994930630321603</v>
      </c>
      <c r="I13" s="6">
        <v>99.4</v>
      </c>
      <c r="J13" s="6">
        <v>11</v>
      </c>
      <c r="K13" s="7">
        <v>5.25</v>
      </c>
      <c r="O13" s="1" t="s">
        <v>9</v>
      </c>
      <c r="P13" s="1">
        <v>22.54</v>
      </c>
      <c r="Q13" s="1">
        <f>CONVERT(P13,"um","mm")</f>
        <v>0.02254</v>
      </c>
      <c r="R13" s="1">
        <f t="shared" si="0"/>
        <v>5.471368674264591</v>
      </c>
      <c r="T13" s="1">
        <v>25</v>
      </c>
      <c r="U13" s="1">
        <v>3.501</v>
      </c>
      <c r="V13" s="1">
        <f>CONVERT(U13,"um","mm")</f>
        <v>0.003501</v>
      </c>
      <c r="W13" s="1">
        <f t="shared" si="2"/>
        <v>8.15801722289567</v>
      </c>
    </row>
    <row r="14" spans="1:23" ht="8.25">
      <c r="A14" s="10">
        <v>0.98</v>
      </c>
      <c r="B14" s="11">
        <v>1000</v>
      </c>
      <c r="C14" s="6">
        <v>5.82</v>
      </c>
      <c r="D14" s="6">
        <v>94.2</v>
      </c>
      <c r="E14" s="6">
        <v>8.7</v>
      </c>
      <c r="F14" s="6"/>
      <c r="G14" s="6">
        <f>CONVERT(A14,"um","mm")</f>
        <v>0.00098</v>
      </c>
      <c r="H14" s="6">
        <f t="shared" si="1"/>
        <v>9.994930630321603</v>
      </c>
      <c r="I14" s="6">
        <v>94.2</v>
      </c>
      <c r="J14" s="6">
        <v>10</v>
      </c>
      <c r="K14" s="7">
        <v>8.7</v>
      </c>
      <c r="O14" s="1" t="s">
        <v>10</v>
      </c>
      <c r="P14" s="1">
        <v>9.895</v>
      </c>
      <c r="Q14" s="1">
        <f>CONVERT(P14,"um","mm")</f>
        <v>0.009895</v>
      </c>
      <c r="R14" s="1">
        <f t="shared" si="0"/>
        <v>6.6590845773893</v>
      </c>
      <c r="T14" s="1">
        <v>50</v>
      </c>
      <c r="U14" s="1">
        <v>9.895</v>
      </c>
      <c r="V14" s="1">
        <f>CONVERT(U14,"um","mm")</f>
        <v>0.009895</v>
      </c>
      <c r="W14" s="1">
        <f t="shared" si="2"/>
        <v>6.6590845773893</v>
      </c>
    </row>
    <row r="15" spans="1:23" ht="8.25">
      <c r="A15" s="10">
        <v>1.95</v>
      </c>
      <c r="B15" s="11">
        <v>900</v>
      </c>
      <c r="C15" s="6">
        <v>14.5</v>
      </c>
      <c r="D15" s="6">
        <v>85.5</v>
      </c>
      <c r="E15" s="6">
        <v>12.8</v>
      </c>
      <c r="F15" s="6"/>
      <c r="G15" s="6">
        <f>CONVERT(A15,"um","mm")</f>
        <v>0.00195</v>
      </c>
      <c r="H15" s="6">
        <f t="shared" si="1"/>
        <v>9.002310160687202</v>
      </c>
      <c r="I15" s="6">
        <v>85.5</v>
      </c>
      <c r="J15" s="6">
        <v>9</v>
      </c>
      <c r="K15" s="7">
        <v>12.8</v>
      </c>
      <c r="O15" s="1" t="s">
        <v>29</v>
      </c>
      <c r="P15" s="1">
        <v>3.914</v>
      </c>
      <c r="Q15" s="1">
        <f>CONVERT(P15,"um","mm")</f>
        <v>0.003914</v>
      </c>
      <c r="R15" s="1">
        <f t="shared" si="0"/>
        <v>7.997140528697371</v>
      </c>
      <c r="T15" s="1">
        <v>75</v>
      </c>
      <c r="U15" s="1">
        <v>24.19</v>
      </c>
      <c r="V15" s="1">
        <f>CONVERT(U15,"um","mm")</f>
        <v>0.02419</v>
      </c>
      <c r="W15" s="1">
        <f t="shared" si="2"/>
        <v>5.369445420456887</v>
      </c>
    </row>
    <row r="16" spans="1:23" ht="8.25">
      <c r="A16" s="10">
        <v>3.9</v>
      </c>
      <c r="B16" s="11">
        <v>800</v>
      </c>
      <c r="C16" s="6">
        <v>27.3</v>
      </c>
      <c r="D16" s="6">
        <v>72.7</v>
      </c>
      <c r="E16" s="6">
        <v>16.7</v>
      </c>
      <c r="F16" s="6"/>
      <c r="G16" s="6">
        <f>CONVERT(A16,"um","mm")</f>
        <v>0.0039</v>
      </c>
      <c r="H16" s="6">
        <f t="shared" si="1"/>
        <v>8.002310160687202</v>
      </c>
      <c r="I16" s="6">
        <v>72.7</v>
      </c>
      <c r="J16" s="6">
        <v>8</v>
      </c>
      <c r="K16" s="7">
        <v>16.7</v>
      </c>
      <c r="O16" s="1" t="s">
        <v>11</v>
      </c>
      <c r="P16" s="1">
        <v>2.278</v>
      </c>
      <c r="Q16" s="1">
        <f>CONVERT(P16,"um","mm")</f>
        <v>0.002278</v>
      </c>
      <c r="R16" s="1">
        <f t="shared" si="0"/>
        <v>8.778016537616063</v>
      </c>
      <c r="T16" s="1">
        <v>84</v>
      </c>
      <c r="U16" s="1">
        <v>34.53</v>
      </c>
      <c r="V16" s="1">
        <f>CONVERT(U16,"um","mm")</f>
        <v>0.03453</v>
      </c>
      <c r="W16" s="1">
        <f t="shared" si="2"/>
        <v>4.856005855583425</v>
      </c>
    </row>
    <row r="17" spans="1:23" ht="8.25">
      <c r="A17" s="10">
        <v>7.8</v>
      </c>
      <c r="B17" s="11">
        <v>700</v>
      </c>
      <c r="C17" s="6">
        <v>44</v>
      </c>
      <c r="D17" s="6">
        <v>56</v>
      </c>
      <c r="E17" s="6">
        <v>18.2</v>
      </c>
      <c r="F17" s="6"/>
      <c r="G17" s="6">
        <f>CONVERT(A17,"um","mm")</f>
        <v>0.0078</v>
      </c>
      <c r="H17" s="6">
        <f t="shared" si="1"/>
        <v>7.002310160687201</v>
      </c>
      <c r="I17" s="6">
        <v>56</v>
      </c>
      <c r="J17" s="6">
        <v>7</v>
      </c>
      <c r="K17" s="7">
        <v>18.2</v>
      </c>
      <c r="O17" s="1" t="s">
        <v>12</v>
      </c>
      <c r="P17" s="1">
        <v>19.76</v>
      </c>
      <c r="T17" s="1">
        <v>90</v>
      </c>
      <c r="U17" s="1">
        <v>47.78</v>
      </c>
      <c r="V17" s="1">
        <f>CONVERT(U17,"um","mm")</f>
        <v>0.04778</v>
      </c>
      <c r="W17" s="1">
        <f t="shared" si="2"/>
        <v>4.38744933598048</v>
      </c>
    </row>
    <row r="18" spans="1:23" ht="8.25">
      <c r="A18" s="10">
        <v>15.6</v>
      </c>
      <c r="B18" s="11">
        <v>600</v>
      </c>
      <c r="C18" s="6">
        <v>62.2</v>
      </c>
      <c r="D18" s="6">
        <v>37.8</v>
      </c>
      <c r="E18" s="6">
        <v>19.5</v>
      </c>
      <c r="F18" s="6"/>
      <c r="G18" s="6">
        <f>CONVERT(A18,"um","mm")</f>
        <v>0.0156</v>
      </c>
      <c r="H18" s="6">
        <f t="shared" si="1"/>
        <v>6.002310160687201</v>
      </c>
      <c r="I18" s="6">
        <v>37.8</v>
      </c>
      <c r="J18" s="6">
        <v>6</v>
      </c>
      <c r="K18" s="7">
        <v>19.5</v>
      </c>
      <c r="O18" s="1" t="s">
        <v>13</v>
      </c>
      <c r="P18" s="1">
        <v>39.03</v>
      </c>
      <c r="T18" s="1">
        <v>95</v>
      </c>
      <c r="U18" s="1">
        <v>91.73</v>
      </c>
      <c r="V18" s="1">
        <f>CONVERT(U18,"um","mm")</f>
        <v>0.09173</v>
      </c>
      <c r="W18" s="1">
        <f t="shared" si="2"/>
        <v>3.4464625500326527</v>
      </c>
    </row>
    <row r="19" spans="1:16" ht="8.25">
      <c r="A19" s="10">
        <v>31.2</v>
      </c>
      <c r="B19" s="11">
        <v>500</v>
      </c>
      <c r="C19" s="6">
        <v>81.7</v>
      </c>
      <c r="D19" s="6">
        <v>18.3</v>
      </c>
      <c r="E19" s="6">
        <v>3.94</v>
      </c>
      <c r="F19" s="6"/>
      <c r="G19" s="6">
        <f>CONVERT(A19,"um","mm")</f>
        <v>0.0312</v>
      </c>
      <c r="H19" s="6">
        <f t="shared" si="1"/>
        <v>5.002310160687201</v>
      </c>
      <c r="I19" s="6">
        <v>18.3</v>
      </c>
      <c r="J19" s="6">
        <v>5</v>
      </c>
      <c r="K19" s="7">
        <f>SUM(E19+E20+E21+E22)</f>
        <v>11.16</v>
      </c>
      <c r="O19" s="1" t="s">
        <v>14</v>
      </c>
      <c r="P19" s="1">
        <v>1523</v>
      </c>
    </row>
    <row r="20" spans="1:31" ht="8.25">
      <c r="A20" s="10">
        <v>37.2</v>
      </c>
      <c r="B20" s="11">
        <v>400</v>
      </c>
      <c r="C20" s="6">
        <v>85.6</v>
      </c>
      <c r="D20" s="6">
        <v>14.4</v>
      </c>
      <c r="E20" s="6">
        <v>3.2</v>
      </c>
      <c r="F20" s="6"/>
      <c r="G20" s="6">
        <f>CONVERT(A20,"um","mm")</f>
        <v>0.0372</v>
      </c>
      <c r="H20" s="6">
        <f t="shared" si="1"/>
        <v>4.748553568441418</v>
      </c>
      <c r="I20" s="6">
        <v>14.4</v>
      </c>
      <c r="J20" s="6">
        <v>4</v>
      </c>
      <c r="K20" s="7">
        <f>SUM(E23+E24+E25+E26)</f>
        <v>3.8200000000000003</v>
      </c>
      <c r="O20" s="1" t="s">
        <v>15</v>
      </c>
      <c r="P20" s="1">
        <v>173.1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43</v>
      </c>
      <c r="AE20" s="1" t="s">
        <v>44</v>
      </c>
    </row>
    <row r="21" spans="1:30" ht="8.25">
      <c r="A21" s="10">
        <v>44.2</v>
      </c>
      <c r="B21" s="11">
        <v>325</v>
      </c>
      <c r="C21" s="6">
        <v>88.8</v>
      </c>
      <c r="D21" s="6">
        <v>11.2</v>
      </c>
      <c r="E21" s="6">
        <v>2.43</v>
      </c>
      <c r="F21" s="6"/>
      <c r="G21" s="6">
        <f>CONVERT(A21,"um","mm")</f>
        <v>0.0442</v>
      </c>
      <c r="H21" s="6">
        <f t="shared" si="1"/>
        <v>4.499809820158018</v>
      </c>
      <c r="I21" s="6">
        <v>11.2</v>
      </c>
      <c r="J21" s="6">
        <v>3</v>
      </c>
      <c r="K21" s="7">
        <f>SUM(E27+E28+E29+E30)</f>
        <v>2.79</v>
      </c>
      <c r="O21" s="1" t="s">
        <v>30</v>
      </c>
      <c r="P21" s="1">
        <v>4.014</v>
      </c>
      <c r="U21" s="1">
        <v>0.000904</v>
      </c>
      <c r="V21" s="1">
        <v>0.001404</v>
      </c>
      <c r="W21" s="1">
        <v>0.002145</v>
      </c>
      <c r="X21" s="1">
        <v>0.003501</v>
      </c>
      <c r="Y21" s="1">
        <v>0.009895</v>
      </c>
      <c r="Z21" s="1">
        <v>0.02419</v>
      </c>
      <c r="AA21" s="1">
        <v>0.03453</v>
      </c>
      <c r="AB21" s="1">
        <v>0.04778</v>
      </c>
      <c r="AC21" s="1">
        <v>0.09173</v>
      </c>
      <c r="AD21" s="1">
        <f>((W21+AA21)/2)</f>
        <v>0.0183375</v>
      </c>
    </row>
    <row r="22" spans="1:31" ht="8.25">
      <c r="A22" s="10">
        <v>52.6</v>
      </c>
      <c r="B22" s="11">
        <v>270</v>
      </c>
      <c r="C22" s="6">
        <v>91.2</v>
      </c>
      <c r="D22" s="6">
        <v>8.77</v>
      </c>
      <c r="E22" s="6">
        <v>1.59</v>
      </c>
      <c r="F22" s="6"/>
      <c r="G22" s="6">
        <f>CONVERT(A22,"um","mm")</f>
        <v>0.0526</v>
      </c>
      <c r="H22" s="6">
        <f t="shared" si="1"/>
        <v>4.2487933902571475</v>
      </c>
      <c r="I22" s="6">
        <v>8.77</v>
      </c>
      <c r="J22" s="6">
        <v>2</v>
      </c>
      <c r="K22" s="7">
        <f>SUM(E31+E32+E33+E34)</f>
        <v>0.57717</v>
      </c>
      <c r="U22" s="1">
        <v>10.111389606908986</v>
      </c>
      <c r="V22" s="1">
        <v>9.476241349019613</v>
      </c>
      <c r="W22" s="1">
        <v>8.864806636937267</v>
      </c>
      <c r="X22" s="1">
        <v>8.15801722289567</v>
      </c>
      <c r="Y22" s="1">
        <v>6.6590845773893</v>
      </c>
      <c r="Z22" s="1">
        <v>5.369445420456887</v>
      </c>
      <c r="AA22" s="1">
        <v>4.856005855583425</v>
      </c>
      <c r="AB22" s="1">
        <v>4.38744933598048</v>
      </c>
      <c r="AC22" s="1">
        <v>3.4464625500326527</v>
      </c>
      <c r="AD22" s="1">
        <f>((W22+AA22)/2)</f>
        <v>6.860406246260347</v>
      </c>
      <c r="AE22" s="1">
        <f>((X22-AB22)/2)</f>
        <v>1.8852839434575954</v>
      </c>
    </row>
    <row r="23" spans="1:11" ht="8.25">
      <c r="A23" s="10">
        <v>62.5</v>
      </c>
      <c r="B23" s="11">
        <v>230</v>
      </c>
      <c r="C23" s="6">
        <v>92.8</v>
      </c>
      <c r="D23" s="6">
        <v>7.17</v>
      </c>
      <c r="E23" s="6">
        <v>1.06</v>
      </c>
      <c r="F23" s="6"/>
      <c r="G23" s="6">
        <f>CONVERT(A23,"um","mm")</f>
        <v>0.0625</v>
      </c>
      <c r="H23" s="6">
        <f t="shared" si="1"/>
        <v>4</v>
      </c>
      <c r="I23" s="6">
        <v>7.17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93.9</v>
      </c>
      <c r="D24" s="6">
        <v>6.11</v>
      </c>
      <c r="E24" s="6">
        <v>0.9</v>
      </c>
      <c r="F24" s="6"/>
      <c r="G24" s="6">
        <f>CONVERT(A24,"um","mm")</f>
        <v>0.074</v>
      </c>
      <c r="H24" s="6">
        <f t="shared" si="1"/>
        <v>3.7563309190331378</v>
      </c>
      <c r="I24" s="6">
        <v>6.11</v>
      </c>
      <c r="J24" s="6">
        <v>0</v>
      </c>
      <c r="K24" s="7">
        <f>SUM(E39+E40+E41+E42)</f>
        <v>0</v>
      </c>
      <c r="O24" s="1" t="s">
        <v>40</v>
      </c>
      <c r="P24" s="1" t="s">
        <v>41</v>
      </c>
      <c r="Q24" s="1" t="s">
        <v>42</v>
      </c>
    </row>
    <row r="25" spans="1:17" ht="8.25">
      <c r="A25" s="10">
        <v>88</v>
      </c>
      <c r="B25" s="11">
        <v>170</v>
      </c>
      <c r="C25" s="6">
        <v>94.8</v>
      </c>
      <c r="D25" s="6">
        <v>5.22</v>
      </c>
      <c r="E25" s="6">
        <v>0.93</v>
      </c>
      <c r="F25" s="6"/>
      <c r="G25" s="6">
        <f>CONVERT(A25,"um","mm")</f>
        <v>0.088</v>
      </c>
      <c r="H25" s="6">
        <f t="shared" si="1"/>
        <v>3.50635266602479</v>
      </c>
      <c r="I25" s="6">
        <v>5.22</v>
      </c>
      <c r="J25" s="6">
        <v>-1</v>
      </c>
      <c r="K25" s="7">
        <f>SUM(E43+E44)</f>
        <v>0</v>
      </c>
      <c r="O25" s="1">
        <f>SUM(K25+K24+K23+K22+K21+K20)</f>
        <v>7.18717</v>
      </c>
      <c r="P25" s="1">
        <f>SUM(K19+K18+K17+K16)</f>
        <v>65.56</v>
      </c>
      <c r="Q25" s="1">
        <f>SUM(K15+K14+K13+K12+K11+K10)</f>
        <v>27.33</v>
      </c>
    </row>
    <row r="26" spans="1:11" ht="8.25">
      <c r="A26" s="10">
        <v>105</v>
      </c>
      <c r="B26" s="11">
        <v>140</v>
      </c>
      <c r="C26" s="6">
        <v>95.7</v>
      </c>
      <c r="D26" s="6">
        <v>4.29</v>
      </c>
      <c r="E26" s="6">
        <v>0.93</v>
      </c>
      <c r="F26" s="6"/>
      <c r="G26" s="6">
        <f>CONVERT(A26,"um","mm")</f>
        <v>0.105</v>
      </c>
      <c r="H26" s="6">
        <f t="shared" si="1"/>
        <v>3.2515387669959646</v>
      </c>
      <c r="I26" s="6">
        <v>4.29</v>
      </c>
      <c r="J26" s="6"/>
      <c r="K26" s="7"/>
    </row>
    <row r="27" spans="1:11" ht="8.25">
      <c r="A27" s="10">
        <v>125</v>
      </c>
      <c r="B27" s="11">
        <v>120</v>
      </c>
      <c r="C27" s="6">
        <v>96.6</v>
      </c>
      <c r="D27" s="6">
        <v>3.36</v>
      </c>
      <c r="E27" s="6">
        <v>0.82</v>
      </c>
      <c r="F27" s="6"/>
      <c r="G27" s="6">
        <f>CONVERT(A27,"um","mm")</f>
        <v>0.125</v>
      </c>
      <c r="H27" s="6">
        <f t="shared" si="1"/>
        <v>3</v>
      </c>
      <c r="I27" s="6">
        <v>3.36</v>
      </c>
      <c r="J27" s="6"/>
      <c r="K27" s="7"/>
    </row>
    <row r="28" spans="1:11" ht="8.25">
      <c r="A28" s="10">
        <v>149</v>
      </c>
      <c r="B28" s="11">
        <v>100</v>
      </c>
      <c r="C28" s="6">
        <v>97.5</v>
      </c>
      <c r="D28" s="6">
        <v>2.54</v>
      </c>
      <c r="E28" s="6">
        <v>0.68</v>
      </c>
      <c r="F28" s="6"/>
      <c r="G28" s="6">
        <f>CONVERT(A28,"um","mm")</f>
        <v>0.149</v>
      </c>
      <c r="H28" s="6">
        <f t="shared" si="1"/>
        <v>2.746615764199926</v>
      </c>
      <c r="I28" s="6">
        <v>2.54</v>
      </c>
      <c r="J28" s="6"/>
      <c r="K28" s="7"/>
    </row>
    <row r="29" spans="1:11" ht="8.25">
      <c r="A29" s="10">
        <v>177</v>
      </c>
      <c r="B29" s="11">
        <v>80</v>
      </c>
      <c r="C29" s="6">
        <v>98.1</v>
      </c>
      <c r="D29" s="6">
        <v>1.86</v>
      </c>
      <c r="E29" s="6">
        <v>0.66</v>
      </c>
      <c r="F29" s="6"/>
      <c r="G29" s="6">
        <f>CONVERT(A29,"um","mm")</f>
        <v>0.177</v>
      </c>
      <c r="H29" s="6">
        <f t="shared" si="1"/>
        <v>2.49817873457909</v>
      </c>
      <c r="I29" s="6">
        <v>1.86</v>
      </c>
      <c r="J29" s="6"/>
      <c r="K29" s="7"/>
    </row>
    <row r="30" spans="1:11" ht="8.25">
      <c r="A30" s="10">
        <v>210</v>
      </c>
      <c r="B30" s="11">
        <v>70</v>
      </c>
      <c r="C30" s="6">
        <v>98.8</v>
      </c>
      <c r="D30" s="6">
        <v>1.21</v>
      </c>
      <c r="E30" s="6">
        <v>0.63</v>
      </c>
      <c r="F30" s="6"/>
      <c r="G30" s="6">
        <f>CONVERT(A30,"um","mm")</f>
        <v>0.21</v>
      </c>
      <c r="H30" s="6">
        <f t="shared" si="1"/>
        <v>2.2515387669959646</v>
      </c>
      <c r="I30" s="6">
        <v>1.21</v>
      </c>
      <c r="J30" s="6"/>
      <c r="K30" s="7"/>
    </row>
    <row r="31" spans="1:11" ht="8.25">
      <c r="A31" s="10">
        <v>250</v>
      </c>
      <c r="B31" s="11">
        <v>60</v>
      </c>
      <c r="C31" s="6">
        <v>99.4</v>
      </c>
      <c r="D31" s="6">
        <v>0.58</v>
      </c>
      <c r="E31" s="6">
        <v>0.41</v>
      </c>
      <c r="F31" s="6"/>
      <c r="G31" s="6">
        <f>CONVERT(A31,"um","mm")</f>
        <v>0.25</v>
      </c>
      <c r="H31" s="6">
        <f t="shared" si="1"/>
        <v>2</v>
      </c>
      <c r="I31" s="6">
        <v>0.58</v>
      </c>
      <c r="J31" s="6"/>
      <c r="K31" s="7"/>
    </row>
    <row r="32" spans="1:11" ht="8.25">
      <c r="A32" s="10">
        <v>297</v>
      </c>
      <c r="B32" s="11">
        <v>50</v>
      </c>
      <c r="C32" s="6">
        <v>99.8</v>
      </c>
      <c r="D32" s="6">
        <v>0.17</v>
      </c>
      <c r="E32" s="6">
        <v>0.15</v>
      </c>
      <c r="F32" s="6"/>
      <c r="G32" s="6">
        <f>CONVERT(A32,"um","mm")</f>
        <v>0.297</v>
      </c>
      <c r="H32" s="6">
        <f t="shared" si="1"/>
        <v>1.7514651638613215</v>
      </c>
      <c r="I32" s="6">
        <v>0.17</v>
      </c>
      <c r="J32" s="6"/>
      <c r="K32" s="7"/>
    </row>
    <row r="33" spans="1:11" ht="8.25">
      <c r="A33" s="10">
        <v>354</v>
      </c>
      <c r="B33" s="11">
        <v>45</v>
      </c>
      <c r="C33" s="6">
        <v>99.98</v>
      </c>
      <c r="D33" s="6">
        <v>0.017</v>
      </c>
      <c r="E33" s="6">
        <v>0.017</v>
      </c>
      <c r="F33" s="6"/>
      <c r="G33" s="6">
        <f>CONVERT(A33,"um","mm")</f>
        <v>0.354</v>
      </c>
      <c r="H33" s="6">
        <f t="shared" si="1"/>
        <v>1.4981787345790896</v>
      </c>
      <c r="I33" s="6">
        <v>0.017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0.00017</v>
      </c>
      <c r="E34" s="6">
        <v>0.00017</v>
      </c>
      <c r="F34" s="6"/>
      <c r="G34" s="6">
        <f>CONVERT(A34,"um","mm")</f>
        <v>0.42</v>
      </c>
      <c r="H34" s="6">
        <f t="shared" si="1"/>
        <v>1.2515387669959643</v>
      </c>
      <c r="I34" s="6">
        <v>0.00017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nferina</dc:creator>
  <cp:keywords/>
  <dc:description/>
  <cp:lastModifiedBy> </cp:lastModifiedBy>
  <cp:lastPrinted>2001-12-14T21:06:59Z</cp:lastPrinted>
  <dcterms:created xsi:type="dcterms:W3CDTF">2001-12-14T20:29:37Z</dcterms:created>
  <dcterms:modified xsi:type="dcterms:W3CDTF">2004-08-30T14:59:39Z</dcterms:modified>
  <cp:category/>
  <cp:version/>
  <cp:contentType/>
  <cp:contentStatus/>
</cp:coreProperties>
</file>