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65" windowWidth="15180" windowHeight="9855" activeTab="0"/>
  </bookViews>
  <sheets>
    <sheet name="DataTable" sheetId="1" r:id="rId1"/>
    <sheet name="005_180-183" sheetId="2" r:id="rId2"/>
    <sheet name="005_160-163" sheetId="3" r:id="rId3"/>
    <sheet name="005_140-143" sheetId="4" r:id="rId4"/>
    <sheet name="005_120-123" sheetId="5" r:id="rId5"/>
    <sheet name="005_100-103" sheetId="6" r:id="rId6"/>
    <sheet name="005_085-088" sheetId="7" r:id="rId7"/>
    <sheet name="005_055-058" sheetId="8" r:id="rId8"/>
    <sheet name="005_040-043" sheetId="9" r:id="rId9"/>
    <sheet name="005_025-028" sheetId="10" r:id="rId10"/>
    <sheet name="010-013.$15" sheetId="11" r:id="rId11"/>
  </sheets>
  <definedNames/>
  <calcPr fullCalcOnLoad="1"/>
</workbook>
</file>

<file path=xl/sharedStrings.xml><?xml version="1.0" encoding="utf-8"?>
<sst xmlns="http://schemas.openxmlformats.org/spreadsheetml/2006/main" count="615" uniqueCount="108">
  <si>
    <t>COULTER LS</t>
  </si>
  <si>
    <t xml:space="preserve"> 9:17  31 Jan 2002</t>
  </si>
  <si>
    <t>File name:</t>
  </si>
  <si>
    <t>RCE01_005_010-013.$15</t>
  </si>
  <si>
    <t>Group ID:</t>
  </si>
  <si>
    <t>005_010-013</t>
  </si>
  <si>
    <t>Sample ID:</t>
  </si>
  <si>
    <t>010-013</t>
  </si>
  <si>
    <t>Comments:</t>
  </si>
  <si>
    <t>From</t>
  </si>
  <si>
    <t>To</t>
  </si>
  <si>
    <t xml:space="preserve">Volume </t>
  </si>
  <si>
    <t>Mean:</t>
  </si>
  <si>
    <t>Median:</t>
  </si>
  <si>
    <t>Mean/Median Ratio:</t>
  </si>
  <si>
    <t>Mode:</t>
  </si>
  <si>
    <t>S.D.:</t>
  </si>
  <si>
    <t>Variance:</t>
  </si>
  <si>
    <t>C.V.:</t>
  </si>
  <si>
    <t>Size</t>
  </si>
  <si>
    <t>Cum. &lt;</t>
  </si>
  <si>
    <t>Cum. &gt;</t>
  </si>
  <si>
    <t>Diff.</t>
  </si>
  <si>
    <t>um</t>
  </si>
  <si>
    <t>Volume</t>
  </si>
  <si>
    <t>%</t>
  </si>
  <si>
    <t>ASTM SIEVES</t>
  </si>
  <si>
    <t>mm size</t>
  </si>
  <si>
    <t>phi size</t>
  </si>
  <si>
    <t>Cumaltive %</t>
  </si>
  <si>
    <t>D(3,2):</t>
  </si>
  <si>
    <t>Skewness:</t>
  </si>
  <si>
    <t>Kurtosis:</t>
  </si>
  <si>
    <t>Particle</t>
  </si>
  <si>
    <t>Diameter</t>
  </si>
  <si>
    <t>um &lt;</t>
  </si>
  <si>
    <t>midpt depth (ft)</t>
  </si>
  <si>
    <t>midpt depth (m)</t>
  </si>
  <si>
    <t>depth intervals (ft)</t>
  </si>
  <si>
    <t>Cum &gt;</t>
  </si>
  <si>
    <t>Phi</t>
  </si>
  <si>
    <t>Frequency</t>
  </si>
  <si>
    <t>%sand</t>
  </si>
  <si>
    <t>%silt</t>
  </si>
  <si>
    <t>% clay</t>
  </si>
  <si>
    <t>Inman Mean</t>
  </si>
  <si>
    <t>Inman Sorting Value</t>
  </si>
  <si>
    <t xml:space="preserve"> 9:16  31 Jan 2002</t>
  </si>
  <si>
    <t>RCE01_005_025-028.$17</t>
  </si>
  <si>
    <t>005_025-028</t>
  </si>
  <si>
    <t>025-028</t>
  </si>
  <si>
    <t xml:space="preserve"> 9:19  31 Jan 2002</t>
  </si>
  <si>
    <t>RCE01_005_040-043.$34</t>
  </si>
  <si>
    <t>005_040-043</t>
  </si>
  <si>
    <t>040-043</t>
  </si>
  <si>
    <t xml:space="preserve"> 9:20  31 Jan 2002</t>
  </si>
  <si>
    <t>RCE01_005_055-058.$31</t>
  </si>
  <si>
    <t>005_055-058</t>
  </si>
  <si>
    <t>055-058</t>
  </si>
  <si>
    <t xml:space="preserve"> 9:21  31 Jan 2002</t>
  </si>
  <si>
    <t>RCE01_005_085-088.$27</t>
  </si>
  <si>
    <t>005_085-088</t>
  </si>
  <si>
    <t>085-088</t>
  </si>
  <si>
    <t xml:space="preserve"> 9:22  31 Jan 2002</t>
  </si>
  <si>
    <t>RCE01_005_100-103.$07</t>
  </si>
  <si>
    <t>005_100-103</t>
  </si>
  <si>
    <t>100-103</t>
  </si>
  <si>
    <t xml:space="preserve"> 9:23  31 Jan 2002</t>
  </si>
  <si>
    <t>RCE01_005_120-123.$22</t>
  </si>
  <si>
    <t>005_120-123</t>
  </si>
  <si>
    <t>120-123</t>
  </si>
  <si>
    <t xml:space="preserve"> 9:24  31 Jan 2002</t>
  </si>
  <si>
    <t>RCE01_005_140-143.$24</t>
  </si>
  <si>
    <t>005_140-143</t>
  </si>
  <si>
    <t>140-143</t>
  </si>
  <si>
    <t xml:space="preserve"> 9:25  31 Jan 2002</t>
  </si>
  <si>
    <t>RCE01_005_160-163.$09</t>
  </si>
  <si>
    <t>005_160-163</t>
  </si>
  <si>
    <t>160-163</t>
  </si>
  <si>
    <t xml:space="preserve"> 9:26  31 Jan 2002</t>
  </si>
  <si>
    <t>RCE01_005_180-183.$12</t>
  </si>
  <si>
    <t>005_180-183</t>
  </si>
  <si>
    <t>180-183</t>
  </si>
  <si>
    <t>Sample I.D.</t>
  </si>
  <si>
    <t>Depth mdpt (ft)</t>
  </si>
  <si>
    <t>Depth mdpt (m)</t>
  </si>
  <si>
    <t>Sorting Value</t>
  </si>
  <si>
    <t>%Sand</t>
  </si>
  <si>
    <t>%Silt</t>
  </si>
  <si>
    <t>%Clay</t>
  </si>
  <si>
    <t>Grainsize_DataTable</t>
  </si>
  <si>
    <t>% finer than</t>
  </si>
  <si>
    <t>sample I.D.</t>
  </si>
  <si>
    <t>depth (ft)</t>
  </si>
  <si>
    <t>depth (m)</t>
  </si>
  <si>
    <t>% sand</t>
  </si>
  <si>
    <t>% silt</t>
  </si>
  <si>
    <t>Inman mean</t>
  </si>
  <si>
    <t>Inman sorting</t>
  </si>
  <si>
    <t>unit</t>
  </si>
  <si>
    <t>size mm</t>
  </si>
  <si>
    <t>phi value</t>
  </si>
  <si>
    <t>RCE-005-200-203</t>
  </si>
  <si>
    <t>RCE005-225-228</t>
  </si>
  <si>
    <t>RCE005-245-248</t>
  </si>
  <si>
    <t>RCE-005-400-403</t>
  </si>
  <si>
    <t>RCE005-413-416</t>
  </si>
  <si>
    <t>RCE005-453-456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</si>
</sst>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Arial"/>
      <family val="0"/>
    </font>
    <font>
      <sz val="6"/>
      <name val="Times New Roman"/>
      <family val="1"/>
    </font>
    <font>
      <sz val="8"/>
      <name val="Times New Roman"/>
      <family val="1"/>
    </font>
    <font>
      <b/>
      <sz val="10.25"/>
      <name val="Arial"/>
      <family val="0"/>
    </font>
    <font>
      <sz val="10.2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9" fontId="2" fillId="0" borderId="9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RCE-005</a:t>
            </a:r>
          </a:p>
        </c:rich>
      </c:tx>
      <c:layout>
        <c:manualLayout>
          <c:xMode val="factor"/>
          <c:yMode val="factor"/>
          <c:x val="0.01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8525"/>
          <c:w val="0.82625"/>
          <c:h val="0.7995"/>
        </c:manualLayout>
      </c:layout>
      <c:scatterChart>
        <c:scatterStyle val="lineMarker"/>
        <c:varyColors val="0"/>
        <c:ser>
          <c:idx val="1"/>
          <c:order val="0"/>
          <c:tx>
            <c:v>Fines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DataTable!$AC$6:$AC$21</c:f>
              <c:numCache>
                <c:ptCount val="16"/>
              </c:numCache>
            </c:numRef>
          </c:xVal>
          <c:yVal>
            <c:numRef>
              <c:f>DataTable!$V$6:$V$21</c:f>
              <c:numCache>
                <c:ptCount val="16"/>
                <c:pt idx="0">
                  <c:v>0.115</c:v>
                </c:pt>
                <c:pt idx="1">
                  <c:v>0.265</c:v>
                </c:pt>
                <c:pt idx="2">
                  <c:v>0.415</c:v>
                </c:pt>
                <c:pt idx="3">
                  <c:v>0.565</c:v>
                </c:pt>
                <c:pt idx="4">
                  <c:v>0.865</c:v>
                </c:pt>
                <c:pt idx="5">
                  <c:v>1.02</c:v>
                </c:pt>
                <c:pt idx="6">
                  <c:v>1.22</c:v>
                </c:pt>
                <c:pt idx="7">
                  <c:v>1.42</c:v>
                </c:pt>
                <c:pt idx="8">
                  <c:v>1.62</c:v>
                </c:pt>
                <c:pt idx="9">
                  <c:v>1.82</c:v>
                </c:pt>
                <c:pt idx="10">
                  <c:v>2.02</c:v>
                </c:pt>
                <c:pt idx="11">
                  <c:v>2.27</c:v>
                </c:pt>
                <c:pt idx="12">
                  <c:v>2.47</c:v>
                </c:pt>
                <c:pt idx="13">
                  <c:v>4.02</c:v>
                </c:pt>
                <c:pt idx="14">
                  <c:v>4.15</c:v>
                </c:pt>
                <c:pt idx="15">
                  <c:v>4.55</c:v>
                </c:pt>
              </c:numCache>
            </c:numRef>
          </c:yVal>
          <c:smooth val="0"/>
        </c:ser>
        <c:axId val="20258661"/>
        <c:axId val="48110222"/>
      </c:scatterChart>
      <c:valAx>
        <c:axId val="2025866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Textural Variability</a:t>
                </a:r>
              </a:p>
            </c:rich>
          </c:tx>
          <c:layout>
            <c:manualLayout>
              <c:xMode val="factor"/>
              <c:yMode val="factor"/>
              <c:x val="0.27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8110222"/>
        <c:crosses val="autoZero"/>
        <c:crossBetween val="midCat"/>
        <c:dispUnits/>
        <c:majorUnit val="10"/>
        <c:minorUnit val="5"/>
      </c:valAx>
      <c:valAx>
        <c:axId val="48110222"/>
        <c:scaling>
          <c:orientation val="maxMin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depth(m)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20258661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57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38</xdr:row>
      <xdr:rowOff>152400</xdr:rowOff>
    </xdr:from>
    <xdr:to>
      <xdr:col>9</xdr:col>
      <xdr:colOff>476250</xdr:colOff>
      <xdr:row>68</xdr:row>
      <xdr:rowOff>142875</xdr:rowOff>
    </xdr:to>
    <xdr:graphicFrame>
      <xdr:nvGraphicFramePr>
        <xdr:cNvPr id="1" name="Chart 1"/>
        <xdr:cNvGraphicFramePr/>
      </xdr:nvGraphicFramePr>
      <xdr:xfrm>
        <a:off x="514350" y="6324600"/>
        <a:ext cx="66294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0" zoomScaleNormal="70" workbookViewId="0" topLeftCell="J1">
      <selection activeCell="AB24" sqref="AB24"/>
    </sheetView>
  </sheetViews>
  <sheetFormatPr defaultColWidth="9.140625" defaultRowHeight="12.75"/>
  <cols>
    <col min="1" max="1" width="13.8515625" style="0" customWidth="1"/>
    <col min="2" max="2" width="15.421875" style="0" customWidth="1"/>
    <col min="3" max="3" width="15.8515625" style="0" customWidth="1"/>
    <col min="20" max="20" width="12.8515625" style="0" customWidth="1"/>
  </cols>
  <sheetData>
    <row r="1" spans="1:27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2.75">
      <c r="A4" s="14" t="s">
        <v>90</v>
      </c>
      <c r="B4" s="14"/>
      <c r="C4" s="14"/>
      <c r="D4" s="14"/>
      <c r="E4" s="14"/>
      <c r="F4" s="14" t="s">
        <v>91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9" ht="13.5" thickBot="1">
      <c r="A5" s="15" t="s">
        <v>83</v>
      </c>
      <c r="B5" s="15" t="s">
        <v>84</v>
      </c>
      <c r="C5" s="15" t="s">
        <v>85</v>
      </c>
      <c r="D5" s="16">
        <v>0.05</v>
      </c>
      <c r="E5" s="16">
        <v>0.1</v>
      </c>
      <c r="F5" s="16">
        <v>0.16</v>
      </c>
      <c r="G5" s="16">
        <v>0.25</v>
      </c>
      <c r="H5" s="16">
        <v>0.5</v>
      </c>
      <c r="I5" s="16">
        <v>0.75</v>
      </c>
      <c r="J5" s="16">
        <v>0.84</v>
      </c>
      <c r="K5" s="16">
        <v>0.9</v>
      </c>
      <c r="L5" s="16">
        <v>0.95</v>
      </c>
      <c r="M5" s="15" t="s">
        <v>45</v>
      </c>
      <c r="N5" s="15" t="s">
        <v>86</v>
      </c>
      <c r="O5" s="15" t="s">
        <v>99</v>
      </c>
      <c r="P5" s="15" t="s">
        <v>87</v>
      </c>
      <c r="Q5" s="15" t="s">
        <v>88</v>
      </c>
      <c r="R5" s="15" t="s">
        <v>89</v>
      </c>
      <c r="S5" s="14"/>
      <c r="T5" s="14" t="s">
        <v>92</v>
      </c>
      <c r="U5" s="14" t="s">
        <v>93</v>
      </c>
      <c r="V5" s="14" t="s">
        <v>94</v>
      </c>
      <c r="W5" s="14" t="s">
        <v>95</v>
      </c>
      <c r="X5" s="14" t="s">
        <v>96</v>
      </c>
      <c r="Y5" s="14" t="s">
        <v>44</v>
      </c>
      <c r="Z5" s="14" t="s">
        <v>97</v>
      </c>
      <c r="AA5" s="14" t="s">
        <v>98</v>
      </c>
      <c r="AC5" s="14"/>
    </row>
    <row r="6" spans="1:29" ht="13.5" thickTop="1">
      <c r="A6" s="17" t="s">
        <v>5</v>
      </c>
      <c r="B6" s="17">
        <v>0.9583333333333333</v>
      </c>
      <c r="C6" s="17">
        <v>0.115</v>
      </c>
      <c r="D6" s="17">
        <v>0.000896</v>
      </c>
      <c r="E6" s="17">
        <v>0.001381</v>
      </c>
      <c r="F6" s="17">
        <v>0.002106</v>
      </c>
      <c r="G6" s="17">
        <v>0.003435</v>
      </c>
      <c r="H6" s="17">
        <v>0.009177</v>
      </c>
      <c r="I6" s="17">
        <v>0.02184</v>
      </c>
      <c r="J6" s="17">
        <v>0.03177</v>
      </c>
      <c r="K6" s="17">
        <v>0.043840000000000004</v>
      </c>
      <c r="L6" s="17">
        <v>0.06583</v>
      </c>
      <c r="M6" s="17">
        <f aca="true" t="shared" si="0" ref="M6:M37">((F6+J6)/2)</f>
        <v>0.016937999999999998</v>
      </c>
      <c r="N6" s="17"/>
      <c r="O6" s="17" t="s">
        <v>100</v>
      </c>
      <c r="P6" s="17">
        <v>5.4327000000000005</v>
      </c>
      <c r="Q6" s="17">
        <v>66.85</v>
      </c>
      <c r="R6" s="17">
        <v>27.8</v>
      </c>
      <c r="S6" s="17"/>
      <c r="T6" s="17" t="s">
        <v>5</v>
      </c>
      <c r="U6" s="17">
        <v>0.9583333333333333</v>
      </c>
      <c r="V6" s="17">
        <v>0.115</v>
      </c>
      <c r="W6" s="17">
        <v>5.4327000000000005</v>
      </c>
      <c r="X6" s="17">
        <v>66.85</v>
      </c>
      <c r="Y6" s="17">
        <v>27.8</v>
      </c>
      <c r="Z6" s="17">
        <v>6.933734974010889</v>
      </c>
      <c r="AA6" s="17">
        <v>1.8369328970712129</v>
      </c>
      <c r="AC6" s="18"/>
    </row>
    <row r="7" spans="1:27" ht="12.75">
      <c r="A7" s="17"/>
      <c r="B7" s="17"/>
      <c r="C7" s="17"/>
      <c r="D7" s="17">
        <v>10.12421364726657</v>
      </c>
      <c r="E7" s="17">
        <v>9.500070965066124</v>
      </c>
      <c r="F7" s="17">
        <v>8.891278848298459</v>
      </c>
      <c r="G7" s="17">
        <v>8.18547418561871</v>
      </c>
      <c r="H7" s="17">
        <v>6.767761677044816</v>
      </c>
      <c r="I7" s="17">
        <v>5.516883333516959</v>
      </c>
      <c r="J7" s="17">
        <v>4.9761910997233185</v>
      </c>
      <c r="K7" s="17">
        <v>4.511608391476285</v>
      </c>
      <c r="L7" s="17">
        <v>3.9251109920183245</v>
      </c>
      <c r="M7" s="17">
        <f t="shared" si="0"/>
        <v>6.933734974010889</v>
      </c>
      <c r="N7" s="17">
        <f>((G7-K7)/2)</f>
        <v>1.8369328970712129</v>
      </c>
      <c r="O7" s="17" t="s">
        <v>101</v>
      </c>
      <c r="P7" s="17"/>
      <c r="Q7" s="17"/>
      <c r="R7" s="17"/>
      <c r="S7" s="17"/>
      <c r="T7" s="17" t="s">
        <v>49</v>
      </c>
      <c r="U7" s="17">
        <v>2.2083333333333335</v>
      </c>
      <c r="V7" s="17">
        <v>0.265</v>
      </c>
      <c r="W7" s="17">
        <v>8.8254</v>
      </c>
      <c r="X7" s="17">
        <v>60.52</v>
      </c>
      <c r="Y7" s="17">
        <v>30.64</v>
      </c>
      <c r="Z7" s="17">
        <v>6.948274457333281</v>
      </c>
      <c r="AA7" s="17">
        <v>2.1069553918665784</v>
      </c>
    </row>
    <row r="8" spans="1:27" ht="12.75">
      <c r="A8" s="17" t="s">
        <v>49</v>
      </c>
      <c r="B8" s="17">
        <v>2.2083333333333335</v>
      </c>
      <c r="C8" s="17">
        <v>0.265</v>
      </c>
      <c r="D8" s="17">
        <v>0.00079</v>
      </c>
      <c r="E8" s="17">
        <v>0.001172</v>
      </c>
      <c r="F8" s="17">
        <v>0.001797</v>
      </c>
      <c r="G8" s="17">
        <v>0.0030219999999999995</v>
      </c>
      <c r="H8" s="17">
        <v>0.008038</v>
      </c>
      <c r="I8" s="17">
        <v>0.022</v>
      </c>
      <c r="J8" s="17">
        <v>0.03649</v>
      </c>
      <c r="K8" s="17">
        <v>0.05608</v>
      </c>
      <c r="L8" s="17">
        <v>0.1073</v>
      </c>
      <c r="M8" s="17">
        <f t="shared" si="0"/>
        <v>0.0191435</v>
      </c>
      <c r="N8" s="17"/>
      <c r="O8" s="17"/>
      <c r="P8" s="17">
        <v>8.8254</v>
      </c>
      <c r="Q8" s="17">
        <v>60.52</v>
      </c>
      <c r="R8" s="17">
        <v>30.64</v>
      </c>
      <c r="S8" s="17"/>
      <c r="T8" s="17" t="s">
        <v>53</v>
      </c>
      <c r="U8" s="17">
        <v>3.4583333333333335</v>
      </c>
      <c r="V8" s="17">
        <v>0.415</v>
      </c>
      <c r="W8" s="17">
        <v>55.75</v>
      </c>
      <c r="X8" s="17">
        <v>34.19</v>
      </c>
      <c r="Y8" s="17">
        <v>10.04</v>
      </c>
      <c r="Z8" s="17">
        <v>4.67052790397679</v>
      </c>
      <c r="AA8" s="17">
        <v>1.4505382329703356</v>
      </c>
    </row>
    <row r="9" spans="1:27" ht="12.75">
      <c r="A9" s="17"/>
      <c r="B9" s="17"/>
      <c r="C9" s="17"/>
      <c r="D9" s="17">
        <v>10.30585972625971</v>
      </c>
      <c r="E9" s="17">
        <v>9.736811714901926</v>
      </c>
      <c r="F9" s="17">
        <v>9.120193875814232</v>
      </c>
      <c r="G9" s="17">
        <v>8.370280624159346</v>
      </c>
      <c r="H9" s="17">
        <v>6.9589477072654295</v>
      </c>
      <c r="I9" s="17">
        <v>5.50635266602479</v>
      </c>
      <c r="J9" s="17">
        <v>4.77635503885233</v>
      </c>
      <c r="K9" s="17">
        <v>4.156369840426189</v>
      </c>
      <c r="L9" s="17">
        <v>3.2202780187929276</v>
      </c>
      <c r="M9" s="17">
        <f t="shared" si="0"/>
        <v>6.948274457333281</v>
      </c>
      <c r="N9" s="17">
        <f>((G9-K9)/2)</f>
        <v>2.1069553918665784</v>
      </c>
      <c r="O9" s="17"/>
      <c r="P9" s="17"/>
      <c r="Q9" s="17"/>
      <c r="R9" s="17"/>
      <c r="S9" s="17"/>
      <c r="T9" s="17" t="s">
        <v>57</v>
      </c>
      <c r="U9" s="17">
        <v>4.708333333333333</v>
      </c>
      <c r="V9" s="17">
        <v>0.565</v>
      </c>
      <c r="W9" s="17">
        <v>32.294</v>
      </c>
      <c r="X9" s="17">
        <v>47.29</v>
      </c>
      <c r="Y9" s="17">
        <v>20.37</v>
      </c>
      <c r="Z9" s="17">
        <v>5.794147225626805</v>
      </c>
      <c r="AA9" s="17">
        <v>2.4806293429657194</v>
      </c>
    </row>
    <row r="10" spans="1:27" ht="12.75">
      <c r="A10" s="17" t="s">
        <v>53</v>
      </c>
      <c r="B10" s="17">
        <v>3.4583333333333335</v>
      </c>
      <c r="C10" s="17">
        <v>0.415</v>
      </c>
      <c r="D10" s="17">
        <v>0.0016120000000000002</v>
      </c>
      <c r="E10" s="17">
        <v>0.003874</v>
      </c>
      <c r="F10" s="17">
        <v>0.009601000000000002</v>
      </c>
      <c r="G10" s="17">
        <v>0.02735</v>
      </c>
      <c r="H10" s="17">
        <v>0.07411</v>
      </c>
      <c r="I10" s="17">
        <v>0.1298</v>
      </c>
      <c r="J10" s="17">
        <v>0.1606</v>
      </c>
      <c r="K10" s="17">
        <v>0.2043</v>
      </c>
      <c r="L10" s="17">
        <v>0.4455</v>
      </c>
      <c r="M10" s="17">
        <f t="shared" si="0"/>
        <v>0.0851005</v>
      </c>
      <c r="N10" s="17"/>
      <c r="O10" s="17"/>
      <c r="P10" s="17">
        <v>55.75</v>
      </c>
      <c r="Q10" s="17">
        <v>34.19</v>
      </c>
      <c r="R10" s="17">
        <v>10.04</v>
      </c>
      <c r="S10" s="17"/>
      <c r="T10" s="17" t="s">
        <v>61</v>
      </c>
      <c r="U10" s="17">
        <v>7.208333333333333</v>
      </c>
      <c r="V10" s="17">
        <v>0.865</v>
      </c>
      <c r="W10" s="17">
        <v>7.4566</v>
      </c>
      <c r="X10" s="17">
        <v>47.74</v>
      </c>
      <c r="Y10" s="17">
        <v>44.76</v>
      </c>
      <c r="Z10" s="17">
        <v>7.612698607880024</v>
      </c>
      <c r="AA10" s="17">
        <v>2.2410283743348294</v>
      </c>
    </row>
    <row r="11" spans="1:27" ht="12.75">
      <c r="A11" s="17"/>
      <c r="B11" s="17"/>
      <c r="C11" s="17"/>
      <c r="D11" s="17">
        <v>9.276932540796206</v>
      </c>
      <c r="E11" s="17">
        <v>8.011960330720921</v>
      </c>
      <c r="F11" s="17">
        <v>6.702599605921445</v>
      </c>
      <c r="G11" s="17">
        <v>5.192315356756893</v>
      </c>
      <c r="H11" s="17">
        <v>3.754187964692765</v>
      </c>
      <c r="I11" s="17">
        <v>2.9456377115503107</v>
      </c>
      <c r="J11" s="17">
        <v>2.6384562020321347</v>
      </c>
      <c r="K11" s="17">
        <v>2.291238890816222</v>
      </c>
      <c r="L11" s="17">
        <v>1.1665026631401652</v>
      </c>
      <c r="M11" s="17">
        <f t="shared" si="0"/>
        <v>4.67052790397679</v>
      </c>
      <c r="N11" s="17">
        <f>((G11-K11)/2)</f>
        <v>1.4505382329703356</v>
      </c>
      <c r="O11" s="17"/>
      <c r="P11" s="17"/>
      <c r="Q11" s="17"/>
      <c r="R11" s="17"/>
      <c r="S11" s="17"/>
      <c r="T11" s="17" t="s">
        <v>65</v>
      </c>
      <c r="U11" s="17">
        <v>8.458333333333334</v>
      </c>
      <c r="V11" s="17">
        <v>1.02</v>
      </c>
      <c r="W11" s="17">
        <v>7.255599999999999</v>
      </c>
      <c r="X11" s="17">
        <v>50.58</v>
      </c>
      <c r="Y11" s="17">
        <v>42.17</v>
      </c>
      <c r="Z11" s="17">
        <v>7.415018072786089</v>
      </c>
      <c r="AA11" s="17">
        <v>2.2432064870730875</v>
      </c>
    </row>
    <row r="12" spans="1:27" ht="12.75">
      <c r="A12" s="17" t="s">
        <v>57</v>
      </c>
      <c r="B12" s="17">
        <v>4.708333333333333</v>
      </c>
      <c r="C12" s="17">
        <v>0.565</v>
      </c>
      <c r="D12" s="17">
        <v>0.000958</v>
      </c>
      <c r="E12" s="17">
        <v>0.0016279999999999999</v>
      </c>
      <c r="F12" s="17">
        <v>0.002807</v>
      </c>
      <c r="G12" s="17">
        <v>0.005364</v>
      </c>
      <c r="H12" s="17">
        <v>0.02933</v>
      </c>
      <c r="I12" s="17">
        <v>0.08144</v>
      </c>
      <c r="J12" s="17">
        <v>0.1157</v>
      </c>
      <c r="K12" s="17">
        <v>0.1671</v>
      </c>
      <c r="L12" s="17">
        <v>0.3213</v>
      </c>
      <c r="M12" s="17">
        <f t="shared" si="0"/>
        <v>0.0592535</v>
      </c>
      <c r="N12" s="17"/>
      <c r="O12" s="17"/>
      <c r="P12" s="17">
        <v>32.294</v>
      </c>
      <c r="Q12" s="17">
        <v>47.29</v>
      </c>
      <c r="R12" s="17">
        <v>20.37</v>
      </c>
      <c r="S12" s="17"/>
      <c r="T12" s="17" t="s">
        <v>69</v>
      </c>
      <c r="U12" s="17">
        <v>10.125</v>
      </c>
      <c r="V12" s="17">
        <v>1.22</v>
      </c>
      <c r="W12" s="17">
        <v>43.162800000000004</v>
      </c>
      <c r="X12" s="17">
        <v>41.1</v>
      </c>
      <c r="Y12" s="17">
        <v>15.76</v>
      </c>
      <c r="Z12" s="17">
        <v>5.475134365822825</v>
      </c>
      <c r="AA12" s="17">
        <v>2.1046238852672694</v>
      </c>
    </row>
    <row r="13" spans="1:27" ht="12.75">
      <c r="A13" s="17"/>
      <c r="B13" s="17"/>
      <c r="C13" s="17"/>
      <c r="D13" s="17">
        <v>10.027686723587994</v>
      </c>
      <c r="E13" s="17">
        <v>9.262683585057927</v>
      </c>
      <c r="F13" s="17">
        <v>8.47675522081165</v>
      </c>
      <c r="G13" s="17">
        <v>7.542475047419701</v>
      </c>
      <c r="H13" s="17">
        <v>5.091479118679856</v>
      </c>
      <c r="I13" s="17">
        <v>3.618118628361117</v>
      </c>
      <c r="J13" s="17">
        <v>3.11153923044196</v>
      </c>
      <c r="K13" s="17">
        <v>2.5812163614882615</v>
      </c>
      <c r="L13" s="17">
        <v>1.6380071140780377</v>
      </c>
      <c r="M13" s="17">
        <f t="shared" si="0"/>
        <v>5.794147225626805</v>
      </c>
      <c r="N13" s="17">
        <f>((G13-K13)/2)</f>
        <v>2.4806293429657194</v>
      </c>
      <c r="O13" s="17"/>
      <c r="P13" s="17"/>
      <c r="Q13" s="17"/>
      <c r="R13" s="17"/>
      <c r="S13" s="17"/>
      <c r="T13" s="17" t="s">
        <v>73</v>
      </c>
      <c r="U13" s="17">
        <v>11.791666666666666</v>
      </c>
      <c r="V13" s="17">
        <v>1.42</v>
      </c>
      <c r="W13" s="17">
        <v>26.2723</v>
      </c>
      <c r="X13" s="17">
        <v>49.41</v>
      </c>
      <c r="Y13" s="17">
        <v>24.35</v>
      </c>
      <c r="Z13" s="17">
        <v>6.026504676648605</v>
      </c>
      <c r="AA13" s="17">
        <v>2.7470101704546392</v>
      </c>
    </row>
    <row r="14" spans="1:27" ht="12.75">
      <c r="A14" s="17" t="s">
        <v>61</v>
      </c>
      <c r="B14" s="17">
        <v>7.208333333333333</v>
      </c>
      <c r="C14" s="17">
        <v>0.865</v>
      </c>
      <c r="D14" s="17">
        <v>0.0006820000000000001</v>
      </c>
      <c r="E14" s="17">
        <v>0.000921</v>
      </c>
      <c r="F14" s="17">
        <v>0.001258</v>
      </c>
      <c r="G14" s="17">
        <v>0.001921</v>
      </c>
      <c r="H14" s="17">
        <v>0.00457</v>
      </c>
      <c r="I14" s="17">
        <v>0.01147</v>
      </c>
      <c r="J14" s="17">
        <v>0.02075</v>
      </c>
      <c r="K14" s="17">
        <v>0.04293</v>
      </c>
      <c r="L14" s="17">
        <v>0.09206999999999999</v>
      </c>
      <c r="M14" s="17">
        <f t="shared" si="0"/>
        <v>0.011004</v>
      </c>
      <c r="N14" s="17"/>
      <c r="O14" s="17"/>
      <c r="P14" s="17">
        <v>7.4566</v>
      </c>
      <c r="Q14" s="17">
        <v>47.74</v>
      </c>
      <c r="R14" s="17">
        <v>44.76</v>
      </c>
      <c r="S14" s="17"/>
      <c r="T14" s="17" t="s">
        <v>77</v>
      </c>
      <c r="U14" s="17">
        <v>13.458333333333334</v>
      </c>
      <c r="V14" s="17">
        <v>1.62</v>
      </c>
      <c r="W14" s="17">
        <v>7.0195799999999995</v>
      </c>
      <c r="X14" s="17">
        <v>57.95</v>
      </c>
      <c r="Y14" s="17">
        <v>34.97</v>
      </c>
      <c r="Z14" s="17">
        <v>7.1083869164502245</v>
      </c>
      <c r="AA14" s="17">
        <v>2.16561042434855</v>
      </c>
    </row>
    <row r="15" spans="1:27" ht="12.75">
      <c r="A15" s="17"/>
      <c r="B15" s="17"/>
      <c r="C15" s="17"/>
      <c r="D15" s="17">
        <v>10.517940640300003</v>
      </c>
      <c r="E15" s="17">
        <v>10.084511223232838</v>
      </c>
      <c r="F15" s="17">
        <v>9.634652362444886</v>
      </c>
      <c r="G15" s="17">
        <v>9.023926765658647</v>
      </c>
      <c r="H15" s="17">
        <v>7.773590119378742</v>
      </c>
      <c r="I15" s="17">
        <v>6.445990798420986</v>
      </c>
      <c r="J15" s="17">
        <v>5.5907448533151625</v>
      </c>
      <c r="K15" s="17">
        <v>4.541870016988988</v>
      </c>
      <c r="L15" s="17">
        <v>3.441125043249171</v>
      </c>
      <c r="M15" s="17">
        <f t="shared" si="0"/>
        <v>7.612698607880024</v>
      </c>
      <c r="N15" s="17">
        <f>((G15-K15)/2)</f>
        <v>2.2410283743348294</v>
      </c>
      <c r="O15" s="17"/>
      <c r="P15" s="17"/>
      <c r="Q15" s="17"/>
      <c r="R15" s="17"/>
      <c r="S15" s="17"/>
      <c r="T15" s="17" t="s">
        <v>81</v>
      </c>
      <c r="U15" s="17">
        <v>15.125</v>
      </c>
      <c r="V15" s="17">
        <v>1.82</v>
      </c>
      <c r="W15" s="17">
        <v>5.63922</v>
      </c>
      <c r="X15" s="17">
        <v>59.04</v>
      </c>
      <c r="Y15" s="17">
        <v>35.41</v>
      </c>
      <c r="Z15" s="17">
        <v>7.1889418402033245</v>
      </c>
      <c r="AA15" s="17">
        <v>2.106302192250064</v>
      </c>
    </row>
    <row r="16" spans="1:29" ht="12.75">
      <c r="A16" s="17" t="s">
        <v>65</v>
      </c>
      <c r="B16" s="17">
        <v>8.458333333333334</v>
      </c>
      <c r="C16" s="17">
        <v>1.02</v>
      </c>
      <c r="D16" s="17">
        <v>0.000699</v>
      </c>
      <c r="E16" s="17">
        <v>0.000954</v>
      </c>
      <c r="F16" s="17">
        <v>0.00132</v>
      </c>
      <c r="G16" s="17">
        <v>0.002037</v>
      </c>
      <c r="H16" s="17">
        <v>0.005072</v>
      </c>
      <c r="I16" s="17">
        <v>0.01456</v>
      </c>
      <c r="J16" s="17">
        <v>0.026010000000000002</v>
      </c>
      <c r="K16" s="17">
        <v>0.04565999999999999</v>
      </c>
      <c r="L16" s="17">
        <v>0.0908</v>
      </c>
      <c r="M16" s="17">
        <f t="shared" si="0"/>
        <v>0.013665</v>
      </c>
      <c r="N16" s="17"/>
      <c r="O16" s="17"/>
      <c r="P16" s="17">
        <v>7.255599999999999</v>
      </c>
      <c r="Q16" s="17">
        <v>50.58</v>
      </c>
      <c r="R16" s="17">
        <v>42.17</v>
      </c>
      <c r="S16" s="17"/>
      <c r="T16" s="17" t="s">
        <v>102</v>
      </c>
      <c r="U16" s="17"/>
      <c r="V16" s="17">
        <v>2.02</v>
      </c>
      <c r="W16" s="17">
        <v>9.6586</v>
      </c>
      <c r="X16" s="17">
        <v>60.14</v>
      </c>
      <c r="Y16" s="17">
        <v>30.25</v>
      </c>
      <c r="Z16" s="17">
        <v>6.80331293444379</v>
      </c>
      <c r="AA16" s="17">
        <v>2.183926650095758</v>
      </c>
      <c r="AC16" s="18"/>
    </row>
    <row r="17" spans="1:27" ht="12.75">
      <c r="A17" s="17"/>
      <c r="B17" s="17"/>
      <c r="C17" s="17"/>
      <c r="D17" s="17">
        <v>10.482419923948738</v>
      </c>
      <c r="E17" s="17">
        <v>10.033723113318663</v>
      </c>
      <c r="F17" s="17">
        <v>9.565246355078358</v>
      </c>
      <c r="G17" s="17">
        <v>8.939338304358285</v>
      </c>
      <c r="H17" s="17">
        <v>7.623229539184767</v>
      </c>
      <c r="I17" s="17">
        <v>6.101845834238116</v>
      </c>
      <c r="J17" s="17">
        <v>5.26478979049382</v>
      </c>
      <c r="K17" s="17">
        <v>4.452925330212111</v>
      </c>
      <c r="L17" s="17">
        <v>3.4611638922585346</v>
      </c>
      <c r="M17" s="17">
        <f t="shared" si="0"/>
        <v>7.415018072786089</v>
      </c>
      <c r="N17" s="17">
        <f>((G17-K17)/2)</f>
        <v>2.2432064870730875</v>
      </c>
      <c r="O17" s="17"/>
      <c r="P17" s="17"/>
      <c r="Q17" s="17"/>
      <c r="R17" s="17"/>
      <c r="S17" s="17"/>
      <c r="T17" s="17" t="s">
        <v>103</v>
      </c>
      <c r="U17" s="17"/>
      <c r="V17" s="17">
        <v>2.27</v>
      </c>
      <c r="W17" s="17">
        <v>6.93813</v>
      </c>
      <c r="X17" s="17">
        <v>66.59</v>
      </c>
      <c r="Y17" s="17">
        <v>26.35</v>
      </c>
      <c r="Z17" s="17">
        <v>6.794578381774792</v>
      </c>
      <c r="AA17" s="17">
        <v>1.9156439547841195</v>
      </c>
    </row>
    <row r="18" spans="1:27" ht="12.75">
      <c r="A18" s="17" t="s">
        <v>69</v>
      </c>
      <c r="B18" s="17">
        <v>10.125</v>
      </c>
      <c r="C18" s="17">
        <v>1.22</v>
      </c>
      <c r="D18" s="17">
        <v>0.001103</v>
      </c>
      <c r="E18" s="17">
        <v>0.0021150000000000006</v>
      </c>
      <c r="F18" s="17">
        <v>0.003989</v>
      </c>
      <c r="G18" s="17">
        <v>0.009104</v>
      </c>
      <c r="H18" s="17">
        <v>0.0508</v>
      </c>
      <c r="I18" s="17">
        <v>0.09735</v>
      </c>
      <c r="J18" s="17">
        <v>0.1267</v>
      </c>
      <c r="K18" s="17">
        <v>0.1684</v>
      </c>
      <c r="L18" s="17">
        <v>0.3138</v>
      </c>
      <c r="M18" s="17">
        <f t="shared" si="0"/>
        <v>0.0653445</v>
      </c>
      <c r="N18" s="17"/>
      <c r="O18" s="17"/>
      <c r="P18" s="17">
        <v>43.162800000000004</v>
      </c>
      <c r="Q18" s="17">
        <v>41.1</v>
      </c>
      <c r="R18" s="17">
        <v>15.76</v>
      </c>
      <c r="S18" s="17"/>
      <c r="T18" s="17" t="s">
        <v>104</v>
      </c>
      <c r="U18" s="17"/>
      <c r="V18" s="17">
        <v>2.47</v>
      </c>
      <c r="W18" s="17">
        <v>53.345</v>
      </c>
      <c r="X18" s="17">
        <v>39.72</v>
      </c>
      <c r="Y18" s="17">
        <v>6.95</v>
      </c>
      <c r="Z18" s="17">
        <v>4.39756905798806</v>
      </c>
      <c r="AA18" s="17">
        <v>0.7668581302028663</v>
      </c>
    </row>
    <row r="19" spans="1:27" ht="12.75">
      <c r="A19" s="17"/>
      <c r="B19" s="17"/>
      <c r="C19" s="17"/>
      <c r="D19" s="17">
        <v>9.824351493732792</v>
      </c>
      <c r="E19" s="17">
        <v>8.885126621316862</v>
      </c>
      <c r="F19" s="17">
        <v>7.969757161237011</v>
      </c>
      <c r="G19" s="17">
        <v>6.779283727017592</v>
      </c>
      <c r="H19" s="17">
        <v>4.299027692777283</v>
      </c>
      <c r="I19" s="17">
        <v>3.3606752108291547</v>
      </c>
      <c r="J19" s="17">
        <v>2.98051157040864</v>
      </c>
      <c r="K19" s="17">
        <v>2.5700359564830535</v>
      </c>
      <c r="L19" s="17">
        <v>1.6720827425813518</v>
      </c>
      <c r="M19" s="17">
        <f t="shared" si="0"/>
        <v>5.475134365822825</v>
      </c>
      <c r="N19" s="17">
        <f>((G19-K19)/2)</f>
        <v>2.1046238852672694</v>
      </c>
      <c r="O19" s="17"/>
      <c r="P19" s="17"/>
      <c r="Q19" s="17"/>
      <c r="R19" s="17"/>
      <c r="S19" s="17"/>
      <c r="T19" s="17" t="s">
        <v>105</v>
      </c>
      <c r="U19" s="17"/>
      <c r="V19" s="17">
        <v>4.02</v>
      </c>
      <c r="W19" s="17">
        <v>5.17146</v>
      </c>
      <c r="X19" s="17">
        <v>46.47</v>
      </c>
      <c r="Y19" s="17">
        <v>48.41</v>
      </c>
      <c r="Z19" s="17">
        <v>7.637833623629791</v>
      </c>
      <c r="AA19" s="17">
        <v>2.1609640474436813</v>
      </c>
    </row>
    <row r="20" spans="1:27" ht="12.75">
      <c r="A20" s="17" t="s">
        <v>73</v>
      </c>
      <c r="B20" s="17">
        <v>11.791666666666666</v>
      </c>
      <c r="C20" s="17">
        <v>1.42</v>
      </c>
      <c r="D20" s="17">
        <v>0.000833</v>
      </c>
      <c r="E20" s="17">
        <v>0.001302</v>
      </c>
      <c r="F20" s="17">
        <v>0.002161</v>
      </c>
      <c r="G20" s="17">
        <v>0.004065000000000001</v>
      </c>
      <c r="H20" s="17">
        <v>0.020010000000000003</v>
      </c>
      <c r="I20" s="17">
        <v>0.06623</v>
      </c>
      <c r="J20" s="17">
        <v>0.1089</v>
      </c>
      <c r="K20" s="17">
        <v>0.1832</v>
      </c>
      <c r="L20" s="17">
        <v>0.3607</v>
      </c>
      <c r="M20" s="17">
        <f t="shared" si="0"/>
        <v>0.055530499999999997</v>
      </c>
      <c r="N20" s="17"/>
      <c r="O20" s="17"/>
      <c r="P20" s="17">
        <v>26.2723</v>
      </c>
      <c r="Q20" s="17">
        <v>49.41</v>
      </c>
      <c r="R20" s="17">
        <v>24.35</v>
      </c>
      <c r="S20" s="17"/>
      <c r="T20" s="17" t="s">
        <v>106</v>
      </c>
      <c r="U20" s="17"/>
      <c r="V20" s="17">
        <v>4.15</v>
      </c>
      <c r="W20" s="17">
        <v>22.542</v>
      </c>
      <c r="X20" s="17">
        <v>52.03</v>
      </c>
      <c r="Y20" s="17">
        <v>25.41</v>
      </c>
      <c r="Z20" s="17">
        <v>6.304044889888496</v>
      </c>
      <c r="AA20" s="17">
        <v>2.423274163600037</v>
      </c>
    </row>
    <row r="21" spans="1:27" ht="12.75">
      <c r="A21" s="17"/>
      <c r="B21" s="17"/>
      <c r="C21" s="17"/>
      <c r="D21" s="17">
        <v>10.229395883958627</v>
      </c>
      <c r="E21" s="17">
        <v>9.58505483615854</v>
      </c>
      <c r="F21" s="17">
        <v>8.854085212464668</v>
      </c>
      <c r="G21" s="17">
        <v>7.942528932361784</v>
      </c>
      <c r="H21" s="17">
        <v>5.64313502253107</v>
      </c>
      <c r="I21" s="17">
        <v>3.9163713315436057</v>
      </c>
      <c r="J21" s="17">
        <v>3.1989241408325424</v>
      </c>
      <c r="K21" s="17">
        <v>2.4485085914525055</v>
      </c>
      <c r="L21" s="17">
        <v>1.471128671761879</v>
      </c>
      <c r="M21" s="17">
        <f t="shared" si="0"/>
        <v>6.026504676648605</v>
      </c>
      <c r="N21" s="17">
        <f>((G21-K21)/2)</f>
        <v>2.7470101704546392</v>
      </c>
      <c r="O21" s="17"/>
      <c r="P21" s="17"/>
      <c r="Q21" s="17"/>
      <c r="R21" s="17"/>
      <c r="S21" s="17"/>
      <c r="T21" s="17" t="s">
        <v>107</v>
      </c>
      <c r="U21" s="17"/>
      <c r="V21" s="17">
        <v>4.55</v>
      </c>
      <c r="W21" s="17">
        <v>4.1659</v>
      </c>
      <c r="X21" s="17">
        <v>54.9</v>
      </c>
      <c r="Y21" s="17">
        <v>40.87</v>
      </c>
      <c r="Z21" s="17">
        <v>7.602512524132218</v>
      </c>
      <c r="AA21" s="17">
        <v>1.9119689031266036</v>
      </c>
    </row>
    <row r="22" spans="1:27" ht="12.75">
      <c r="A22" s="17" t="s">
        <v>77</v>
      </c>
      <c r="B22" s="17">
        <v>13.458333333333334</v>
      </c>
      <c r="C22" s="17">
        <v>1.62</v>
      </c>
      <c r="D22" s="17">
        <v>0.000733</v>
      </c>
      <c r="E22" s="17">
        <v>0.001034</v>
      </c>
      <c r="F22" s="17">
        <v>0.0015009999999999997</v>
      </c>
      <c r="G22" s="17">
        <v>0.002476</v>
      </c>
      <c r="H22" s="17">
        <v>0.007121</v>
      </c>
      <c r="I22" s="17">
        <v>0.02177</v>
      </c>
      <c r="J22" s="17">
        <v>0.03499</v>
      </c>
      <c r="K22" s="17">
        <v>0.04984</v>
      </c>
      <c r="L22" s="17">
        <v>0.07888</v>
      </c>
      <c r="M22" s="17">
        <f t="shared" si="0"/>
        <v>0.0182455</v>
      </c>
      <c r="N22" s="17"/>
      <c r="O22" s="17"/>
      <c r="P22" s="17">
        <v>7.0195799999999995</v>
      </c>
      <c r="Q22" s="17">
        <v>57.95</v>
      </c>
      <c r="R22" s="17">
        <v>34.97</v>
      </c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12.75">
      <c r="A23" s="17"/>
      <c r="B23" s="17"/>
      <c r="C23" s="17"/>
      <c r="D23" s="17">
        <v>10.413899181190363</v>
      </c>
      <c r="E23" s="17">
        <v>9.91754809900924</v>
      </c>
      <c r="F23" s="17">
        <v>9.379860307703487</v>
      </c>
      <c r="G23" s="17">
        <v>8.65777297010991</v>
      </c>
      <c r="H23" s="17">
        <v>7.1337044319904255</v>
      </c>
      <c r="I23" s="17">
        <v>5.521514782248605</v>
      </c>
      <c r="J23" s="17">
        <v>4.836913525196962</v>
      </c>
      <c r="K23" s="17">
        <v>4.32655212141281</v>
      </c>
      <c r="L23" s="17">
        <v>3.6641966380589004</v>
      </c>
      <c r="M23" s="17">
        <f t="shared" si="0"/>
        <v>7.1083869164502245</v>
      </c>
      <c r="N23" s="17">
        <f>((G23-K23)/2)</f>
        <v>2.16561042434855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12.75">
      <c r="A24" s="17" t="s">
        <v>81</v>
      </c>
      <c r="B24" s="17">
        <v>15.125</v>
      </c>
      <c r="C24" s="17">
        <v>1.82</v>
      </c>
      <c r="D24" s="17">
        <v>0.000728</v>
      </c>
      <c r="E24" s="17">
        <v>0.001017</v>
      </c>
      <c r="F24" s="17">
        <v>0.001456</v>
      </c>
      <c r="G24" s="17">
        <v>0.002398</v>
      </c>
      <c r="H24" s="17">
        <v>0.007033</v>
      </c>
      <c r="I24" s="17">
        <v>0.02087</v>
      </c>
      <c r="J24" s="17">
        <v>0.03226</v>
      </c>
      <c r="K24" s="17">
        <v>0.04446</v>
      </c>
      <c r="L24" s="17">
        <v>0.06756</v>
      </c>
      <c r="M24" s="17">
        <f t="shared" si="0"/>
        <v>0.016857999999999998</v>
      </c>
      <c r="N24" s="17"/>
      <c r="O24" s="17"/>
      <c r="P24" s="17">
        <v>5.63922</v>
      </c>
      <c r="Q24" s="17">
        <v>59.04</v>
      </c>
      <c r="R24" s="17">
        <v>35.41</v>
      </c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12.75">
      <c r="A25" s="17"/>
      <c r="B25" s="17"/>
      <c r="C25" s="17"/>
      <c r="D25" s="17">
        <v>10.423773929125478</v>
      </c>
      <c r="E25" s="17">
        <v>9.941464605466676</v>
      </c>
      <c r="F25" s="17">
        <v>9.42377392912548</v>
      </c>
      <c r="G25" s="17">
        <v>8.70395262590995</v>
      </c>
      <c r="H25" s="17">
        <v>7.151644067356267</v>
      </c>
      <c r="I25" s="17">
        <v>5.582425589276977</v>
      </c>
      <c r="J25" s="17">
        <v>4.95410975128117</v>
      </c>
      <c r="K25" s="17">
        <v>4.491348241409822</v>
      </c>
      <c r="L25" s="17">
        <v>3.887686861635426</v>
      </c>
      <c r="M25" s="17">
        <f t="shared" si="0"/>
        <v>7.1889418402033245</v>
      </c>
      <c r="N25" s="17">
        <f>((G25-K25)/2)</f>
        <v>2.106302192250064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19" ht="12.75">
      <c r="A26" s="17" t="s">
        <v>102</v>
      </c>
      <c r="B26" s="17">
        <v>16.791666666666668</v>
      </c>
      <c r="C26" s="17">
        <v>2.02</v>
      </c>
      <c r="D26" s="17">
        <v>0.00079</v>
      </c>
      <c r="E26" s="17">
        <v>0.001152</v>
      </c>
      <c r="F26" s="17">
        <v>0.001727</v>
      </c>
      <c r="G26" s="17">
        <v>0.002968</v>
      </c>
      <c r="H26" s="17">
        <v>0.01043</v>
      </c>
      <c r="I26" s="17">
        <v>0.03285</v>
      </c>
      <c r="J26" s="17">
        <v>0.04642</v>
      </c>
      <c r="K26" s="17">
        <v>0.06128</v>
      </c>
      <c r="L26" s="17">
        <v>0.09684</v>
      </c>
      <c r="M26" s="17">
        <f t="shared" si="0"/>
        <v>0.0240735</v>
      </c>
      <c r="N26" s="17"/>
      <c r="O26" s="17" t="s">
        <v>100</v>
      </c>
      <c r="P26" s="17">
        <v>9.6586</v>
      </c>
      <c r="Q26" s="17">
        <v>60.14</v>
      </c>
      <c r="R26" s="17">
        <v>30.25</v>
      </c>
      <c r="S26" s="17"/>
    </row>
    <row r="27" spans="1:19" ht="12.75">
      <c r="A27" s="17"/>
      <c r="B27" s="17"/>
      <c r="C27" s="17"/>
      <c r="D27" s="17">
        <v>10.30585972625971</v>
      </c>
      <c r="E27" s="17">
        <v>9.761643567881862</v>
      </c>
      <c r="F27" s="17">
        <v>9.17751620179525</v>
      </c>
      <c r="G27" s="17">
        <v>8.396293192703371</v>
      </c>
      <c r="H27" s="17">
        <v>6.5831170319170464</v>
      </c>
      <c r="I27" s="17">
        <v>4.92796281922712</v>
      </c>
      <c r="J27" s="17">
        <v>4.429109667092329</v>
      </c>
      <c r="K27" s="17">
        <v>4.028439892511855</v>
      </c>
      <c r="L27" s="17">
        <v>3.368253110437875</v>
      </c>
      <c r="M27" s="17">
        <f t="shared" si="0"/>
        <v>6.80331293444379</v>
      </c>
      <c r="N27" s="17">
        <f>((G27-K27)/2)</f>
        <v>2.183926650095758</v>
      </c>
      <c r="O27" s="17" t="s">
        <v>101</v>
      </c>
      <c r="P27" s="17"/>
      <c r="Q27" s="17"/>
      <c r="R27" s="17"/>
      <c r="S27" s="17"/>
    </row>
    <row r="28" spans="1:19" ht="12.75">
      <c r="A28" s="17" t="s">
        <v>103</v>
      </c>
      <c r="B28" s="17">
        <v>18.875</v>
      </c>
      <c r="C28" s="17">
        <v>2.27</v>
      </c>
      <c r="D28" s="17">
        <v>0.000846</v>
      </c>
      <c r="E28" s="17">
        <v>0.001286</v>
      </c>
      <c r="F28" s="17">
        <v>0.002012</v>
      </c>
      <c r="G28" s="17">
        <v>0.003604</v>
      </c>
      <c r="H28" s="17">
        <v>0.01316</v>
      </c>
      <c r="I28" s="17">
        <v>0.03076</v>
      </c>
      <c r="J28" s="17">
        <v>0.04033</v>
      </c>
      <c r="K28" s="17">
        <v>0.0513</v>
      </c>
      <c r="L28" s="17">
        <v>0.07813</v>
      </c>
      <c r="M28" s="17">
        <f t="shared" si="0"/>
        <v>0.021171</v>
      </c>
      <c r="N28" s="17"/>
      <c r="O28" s="17"/>
      <c r="P28" s="17">
        <v>6.93813</v>
      </c>
      <c r="Q28" s="17">
        <v>66.59</v>
      </c>
      <c r="R28" s="17">
        <v>26.35</v>
      </c>
      <c r="S28" s="17"/>
    </row>
    <row r="29" spans="1:19" ht="12.75">
      <c r="A29" s="17"/>
      <c r="B29" s="17"/>
      <c r="C29" s="17"/>
      <c r="D29" s="17">
        <v>10.207054716204224</v>
      </c>
      <c r="E29" s="17">
        <v>9.602893641996227</v>
      </c>
      <c r="F29" s="17">
        <v>8.957153979518647</v>
      </c>
      <c r="G29" s="17">
        <v>8.116185273510634</v>
      </c>
      <c r="H29" s="17">
        <v>6.247696700701571</v>
      </c>
      <c r="I29" s="17">
        <v>5.0228006864749855</v>
      </c>
      <c r="J29" s="17">
        <v>4.632002784030936</v>
      </c>
      <c r="K29" s="17">
        <v>4.284897363942395</v>
      </c>
      <c r="L29" s="17">
        <v>3.677979575584534</v>
      </c>
      <c r="M29" s="17">
        <f t="shared" si="0"/>
        <v>6.794578381774792</v>
      </c>
      <c r="N29" s="17">
        <f>((G29-K29)/2)</f>
        <v>1.9156439547841195</v>
      </c>
      <c r="O29" s="17"/>
      <c r="P29" s="17"/>
      <c r="Q29" s="17"/>
      <c r="R29" s="17"/>
      <c r="S29" s="17"/>
    </row>
    <row r="30" spans="1:19" ht="12.75">
      <c r="A30" s="17" t="s">
        <v>104</v>
      </c>
      <c r="B30" s="17">
        <v>20.541666666666668</v>
      </c>
      <c r="C30" s="17">
        <v>2.47</v>
      </c>
      <c r="D30" s="17">
        <v>0.002451</v>
      </c>
      <c r="E30" s="17">
        <v>0.007335</v>
      </c>
      <c r="F30" s="17">
        <v>0.02175</v>
      </c>
      <c r="G30" s="17">
        <v>0.04155</v>
      </c>
      <c r="H30" s="17">
        <v>0.06525</v>
      </c>
      <c r="I30" s="17">
        <v>0.08928</v>
      </c>
      <c r="J30" s="17">
        <v>0.1035</v>
      </c>
      <c r="K30" s="17">
        <v>0.1203</v>
      </c>
      <c r="L30" s="17">
        <v>0.1637</v>
      </c>
      <c r="M30" s="17">
        <f t="shared" si="0"/>
        <v>0.062625</v>
      </c>
      <c r="N30" s="17"/>
      <c r="O30" s="17"/>
      <c r="P30" s="17">
        <v>53.345</v>
      </c>
      <c r="Q30" s="17">
        <v>39.72</v>
      </c>
      <c r="R30" s="17">
        <v>6.95</v>
      </c>
      <c r="S30" s="17"/>
    </row>
    <row r="31" spans="1:19" ht="12.75">
      <c r="A31" s="17"/>
      <c r="B31" s="17"/>
      <c r="C31" s="17"/>
      <c r="D31" s="17">
        <v>8.672413800457335</v>
      </c>
      <c r="E31" s="17">
        <v>7.090987318763421</v>
      </c>
      <c r="F31" s="17">
        <v>5.522840788813359</v>
      </c>
      <c r="G31" s="17">
        <v>4.589007712779106</v>
      </c>
      <c r="H31" s="17">
        <v>3.937878288092203</v>
      </c>
      <c r="I31" s="17">
        <v>3.4855191626076243</v>
      </c>
      <c r="J31" s="17">
        <v>3.2722973271627622</v>
      </c>
      <c r="K31" s="17">
        <v>3.055291452373373</v>
      </c>
      <c r="L31" s="17">
        <v>2.610873773075296</v>
      </c>
      <c r="M31" s="17">
        <f t="shared" si="0"/>
        <v>4.39756905798806</v>
      </c>
      <c r="N31" s="17">
        <f>((G31-K31)/2)</f>
        <v>0.7668581302028663</v>
      </c>
      <c r="O31" s="17"/>
      <c r="P31" s="17"/>
      <c r="Q31" s="17"/>
      <c r="R31" s="17"/>
      <c r="S31" s="17"/>
    </row>
    <row r="32" spans="1:27" ht="12.75">
      <c r="A32" s="17" t="s">
        <v>105</v>
      </c>
      <c r="B32" s="17" t="e">
        <v>#VALUE!</v>
      </c>
      <c r="C32" s="17">
        <v>4.02</v>
      </c>
      <c r="D32" s="17">
        <v>0.0006969999999999999</v>
      </c>
      <c r="E32" s="17">
        <v>0.000935</v>
      </c>
      <c r="F32" s="17">
        <v>0.001248</v>
      </c>
      <c r="G32" s="17">
        <v>0.00181</v>
      </c>
      <c r="H32" s="17">
        <v>0.004096</v>
      </c>
      <c r="I32" s="17">
        <v>0.010380000000000002</v>
      </c>
      <c r="J32" s="17">
        <v>0.0202</v>
      </c>
      <c r="K32" s="17">
        <v>0.0362</v>
      </c>
      <c r="L32" s="17">
        <v>0.06461</v>
      </c>
      <c r="M32" s="17">
        <f t="shared" si="0"/>
        <v>0.010724</v>
      </c>
      <c r="N32" s="17"/>
      <c r="O32" s="17"/>
      <c r="P32" s="17">
        <v>5.17146</v>
      </c>
      <c r="Q32" s="17">
        <v>46.47</v>
      </c>
      <c r="R32" s="17">
        <v>48.41</v>
      </c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12.75">
      <c r="A33" s="17"/>
      <c r="B33" s="17"/>
      <c r="C33" s="17"/>
      <c r="D33" s="17">
        <v>10.486553723455751</v>
      </c>
      <c r="E33" s="17">
        <v>10.062746014549175</v>
      </c>
      <c r="F33" s="17">
        <v>9.646166350461927</v>
      </c>
      <c r="G33" s="17">
        <v>9.109794587353607</v>
      </c>
      <c r="H33" s="17">
        <v>7.931568569324175</v>
      </c>
      <c r="I33" s="17">
        <v>6.590049746078931</v>
      </c>
      <c r="J33" s="17">
        <v>5.629500896797655</v>
      </c>
      <c r="K33" s="17">
        <v>4.787866492466244</v>
      </c>
      <c r="L33" s="17">
        <v>3.9520987147334337</v>
      </c>
      <c r="M33" s="17">
        <f t="shared" si="0"/>
        <v>7.637833623629791</v>
      </c>
      <c r="N33" s="17">
        <f>((G33-K33)/2)</f>
        <v>2.1609640474436813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12.75">
      <c r="A34" s="17" t="s">
        <v>106</v>
      </c>
      <c r="B34" s="17">
        <v>34.541666666666664</v>
      </c>
      <c r="C34" s="17">
        <v>4.15</v>
      </c>
      <c r="D34" s="17">
        <v>0.000826</v>
      </c>
      <c r="E34" s="17">
        <v>0.001252</v>
      </c>
      <c r="F34" s="17">
        <v>0.001987</v>
      </c>
      <c r="G34" s="17">
        <v>0.003792</v>
      </c>
      <c r="H34" s="17">
        <v>0.0201</v>
      </c>
      <c r="I34" s="17">
        <v>0.05724</v>
      </c>
      <c r="J34" s="17">
        <v>0.08061</v>
      </c>
      <c r="K34" s="17">
        <v>0.1091</v>
      </c>
      <c r="L34" s="17">
        <v>0.165</v>
      </c>
      <c r="M34" s="17">
        <f t="shared" si="0"/>
        <v>0.0412985</v>
      </c>
      <c r="N34" s="17"/>
      <c r="O34" s="17"/>
      <c r="P34" s="17">
        <v>22.542</v>
      </c>
      <c r="Q34" s="17">
        <v>52.03</v>
      </c>
      <c r="R34" s="17">
        <v>25.41</v>
      </c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12.75">
      <c r="A35" s="17"/>
      <c r="B35" s="17"/>
      <c r="C35" s="17"/>
      <c r="D35" s="17">
        <v>10.24157059790473</v>
      </c>
      <c r="E35" s="17">
        <v>9.641549722391556</v>
      </c>
      <c r="F35" s="17">
        <v>8.975192412074504</v>
      </c>
      <c r="G35" s="17">
        <v>8.042825320425916</v>
      </c>
      <c r="H35" s="17">
        <v>5.636660688370521</v>
      </c>
      <c r="I35" s="17">
        <v>4.126832517710144</v>
      </c>
      <c r="J35" s="17">
        <v>3.6328973677024896</v>
      </c>
      <c r="K35" s="17">
        <v>3.1962769932258426</v>
      </c>
      <c r="L35" s="17">
        <v>2.599462070416271</v>
      </c>
      <c r="M35" s="17">
        <f t="shared" si="0"/>
        <v>6.304044889888496</v>
      </c>
      <c r="N35" s="17">
        <f>((G35-K35)/2)</f>
        <v>2.423274163600037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2.75">
      <c r="A36" s="17" t="s">
        <v>107</v>
      </c>
      <c r="B36" s="17">
        <v>37.875</v>
      </c>
      <c r="C36" s="17">
        <v>4.55</v>
      </c>
      <c r="D36" s="17">
        <v>0.000713</v>
      </c>
      <c r="E36" s="17">
        <v>0.000976</v>
      </c>
      <c r="F36" s="17">
        <v>0.001348</v>
      </c>
      <c r="G36" s="17">
        <v>0.002076</v>
      </c>
      <c r="H36" s="17">
        <v>0.005327</v>
      </c>
      <c r="I36" s="17">
        <v>0.01317</v>
      </c>
      <c r="J36" s="17">
        <v>0.01964</v>
      </c>
      <c r="K36" s="17">
        <v>0.0294</v>
      </c>
      <c r="L36" s="17">
        <v>0.05179</v>
      </c>
      <c r="M36" s="17">
        <f t="shared" si="0"/>
        <v>0.010494</v>
      </c>
      <c r="N36" s="17"/>
      <c r="O36" s="17"/>
      <c r="P36" s="17">
        <v>4.1659</v>
      </c>
      <c r="Q36" s="17">
        <v>54.9</v>
      </c>
      <c r="R36" s="17">
        <v>40.87</v>
      </c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2.75">
      <c r="A37" s="17"/>
      <c r="B37" s="17"/>
      <c r="C37" s="17"/>
      <c r="D37" s="17">
        <v>10.453810302880287</v>
      </c>
      <c r="E37" s="17">
        <v>10.000831231761287</v>
      </c>
      <c r="F37" s="17">
        <v>9.534963788142317</v>
      </c>
      <c r="G37" s="17">
        <v>8.911977840966292</v>
      </c>
      <c r="H37" s="17">
        <v>7.552461003763025</v>
      </c>
      <c r="I37" s="17">
        <v>6.246600844180297</v>
      </c>
      <c r="J37" s="17">
        <v>5.670061260122119</v>
      </c>
      <c r="K37" s="17">
        <v>5.088040034713085</v>
      </c>
      <c r="L37" s="17">
        <v>4.2711826313059635</v>
      </c>
      <c r="M37" s="17">
        <f t="shared" si="0"/>
        <v>7.602512524132218</v>
      </c>
      <c r="N37" s="17">
        <f>((G37-K37)/2)</f>
        <v>1.9119689031266036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57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 t="s">
        <v>47</v>
      </c>
    </row>
    <row r="2" spans="1:5" ht="8.25">
      <c r="A2" s="1" t="s">
        <v>2</v>
      </c>
      <c r="B2" s="1" t="s">
        <v>48</v>
      </c>
      <c r="C2" s="1" t="s">
        <v>36</v>
      </c>
      <c r="D2" s="1" t="s">
        <v>37</v>
      </c>
      <c r="E2" s="1" t="s">
        <v>38</v>
      </c>
    </row>
    <row r="3" spans="1:6" ht="8.25">
      <c r="A3" s="1" t="s">
        <v>4</v>
      </c>
      <c r="B3" s="1" t="s">
        <v>49</v>
      </c>
      <c r="C3" s="1">
        <f>AVERAGE(E3:F3)</f>
        <v>2.2083333333333335</v>
      </c>
      <c r="D3" s="1">
        <f>CONVERT(C3,"ft","m")</f>
        <v>0.6731</v>
      </c>
      <c r="E3" s="1">
        <f>CONVERT(VALUE(LEFT(B4,3)),"in","ft")</f>
        <v>2.0833333333333335</v>
      </c>
      <c r="F3" s="1">
        <f>CONVERT(VALUE(RIGHT(B4,3)),"in","ft")</f>
        <v>2.3333333333333335</v>
      </c>
    </row>
    <row r="4" spans="1:2" ht="8.25">
      <c r="A4" s="1" t="s">
        <v>6</v>
      </c>
      <c r="B4" s="1" t="s">
        <v>50</v>
      </c>
    </row>
    <row r="5" ht="8.25">
      <c r="A5" s="1" t="s">
        <v>8</v>
      </c>
    </row>
    <row r="6" ht="9" thickBot="1"/>
    <row r="7" spans="1:21" ht="9" thickTop="1">
      <c r="A7" s="2" t="s">
        <v>19</v>
      </c>
      <c r="B7" s="3" t="s">
        <v>26</v>
      </c>
      <c r="C7" s="3" t="s">
        <v>20</v>
      </c>
      <c r="D7" s="3" t="s">
        <v>21</v>
      </c>
      <c r="E7" s="3" t="s">
        <v>22</v>
      </c>
      <c r="F7" s="3"/>
      <c r="G7" s="3"/>
      <c r="H7" s="3"/>
      <c r="I7" s="3"/>
      <c r="J7" s="3"/>
      <c r="K7" s="4"/>
      <c r="T7" s="1" t="s">
        <v>24</v>
      </c>
      <c r="U7" s="1" t="s">
        <v>33</v>
      </c>
    </row>
    <row r="8" spans="1:23" ht="8.25">
      <c r="A8" s="5" t="s">
        <v>23</v>
      </c>
      <c r="B8" s="6"/>
      <c r="C8" s="6" t="s">
        <v>24</v>
      </c>
      <c r="D8" s="6" t="s">
        <v>24</v>
      </c>
      <c r="E8" s="6" t="s">
        <v>24</v>
      </c>
      <c r="F8" s="6"/>
      <c r="G8" s="6"/>
      <c r="H8" s="6"/>
      <c r="I8" s="6"/>
      <c r="J8" s="6"/>
      <c r="K8" s="7"/>
      <c r="Q8" s="1" t="s">
        <v>27</v>
      </c>
      <c r="R8" s="1" t="s">
        <v>28</v>
      </c>
      <c r="T8" s="1" t="s">
        <v>25</v>
      </c>
      <c r="U8" s="1" t="s">
        <v>34</v>
      </c>
      <c r="V8" s="1" t="s">
        <v>27</v>
      </c>
      <c r="W8" s="1" t="s">
        <v>28</v>
      </c>
    </row>
    <row r="9" spans="1:21" ht="8.25">
      <c r="A9" s="5"/>
      <c r="B9" s="6"/>
      <c r="C9" s="6" t="s">
        <v>25</v>
      </c>
      <c r="D9" s="6" t="s">
        <v>29</v>
      </c>
      <c r="E9" s="6" t="s">
        <v>25</v>
      </c>
      <c r="F9" s="6"/>
      <c r="G9" s="6" t="s">
        <v>27</v>
      </c>
      <c r="H9" s="6" t="s">
        <v>28</v>
      </c>
      <c r="I9" s="6" t="s">
        <v>39</v>
      </c>
      <c r="J9" s="6" t="s">
        <v>40</v>
      </c>
      <c r="K9" s="7" t="s">
        <v>41</v>
      </c>
      <c r="O9" s="1" t="s">
        <v>9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35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10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0.79</v>
      </c>
      <c r="V10" s="1">
        <f>CONVERT(U10,"um","mm")</f>
        <v>0.00079</v>
      </c>
      <c r="W10" s="1">
        <f>-LOG(V10/1,2)</f>
        <v>10.30585972625971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11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1.172</v>
      </c>
      <c r="V11" s="1">
        <f>CONVERT(U11,"um","mm")</f>
        <v>0.001172</v>
      </c>
      <c r="W11" s="1">
        <f aca="true" t="shared" si="2" ref="W11:W18">-LOG(V11/1,2)</f>
        <v>9.736811714901926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0.8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0.8</v>
      </c>
      <c r="O12" s="1" t="s">
        <v>12</v>
      </c>
      <c r="P12" s="1">
        <v>26.44</v>
      </c>
      <c r="Q12" s="1">
        <f>CONVERT(P12,"um","mm")</f>
        <v>0.02644</v>
      </c>
      <c r="R12" s="1">
        <f t="shared" si="0"/>
        <v>5.241134012929121</v>
      </c>
      <c r="T12" s="1">
        <v>16</v>
      </c>
      <c r="U12" s="1">
        <v>1.797</v>
      </c>
      <c r="V12" s="1">
        <f>CONVERT(U12,"um","mm")</f>
        <v>0.001797</v>
      </c>
      <c r="W12" s="1">
        <f t="shared" si="2"/>
        <v>9.120193875814232</v>
      </c>
    </row>
    <row r="13" spans="1:23" ht="8.25">
      <c r="A13" s="10">
        <v>0.49</v>
      </c>
      <c r="B13" s="11">
        <v>1100</v>
      </c>
      <c r="C13" s="6">
        <v>0.8</v>
      </c>
      <c r="D13" s="6">
        <v>99.2</v>
      </c>
      <c r="E13" s="6">
        <v>6.85</v>
      </c>
      <c r="F13" s="6"/>
      <c r="G13" s="6">
        <f>CONVERT(A13,"um","mm")</f>
        <v>0.00049</v>
      </c>
      <c r="H13" s="6">
        <f t="shared" si="1"/>
        <v>10.994930630321603</v>
      </c>
      <c r="I13" s="6">
        <v>99.2</v>
      </c>
      <c r="J13" s="6">
        <v>11</v>
      </c>
      <c r="K13" s="7">
        <v>6.85</v>
      </c>
      <c r="O13" s="1" t="s">
        <v>13</v>
      </c>
      <c r="P13" s="1">
        <v>8.038</v>
      </c>
      <c r="Q13" s="1">
        <f>CONVERT(P13,"um","mm")</f>
        <v>0.008038</v>
      </c>
      <c r="R13" s="1">
        <f t="shared" si="0"/>
        <v>6.9589477072654295</v>
      </c>
      <c r="T13" s="1">
        <v>25</v>
      </c>
      <c r="U13" s="1">
        <v>3.022</v>
      </c>
      <c r="V13" s="1">
        <f>CONVERT(U13,"um","mm")</f>
        <v>0.0030219999999999995</v>
      </c>
      <c r="W13" s="1">
        <f t="shared" si="2"/>
        <v>8.370280624159346</v>
      </c>
    </row>
    <row r="14" spans="1:23" ht="8.25">
      <c r="A14" s="10">
        <v>0.98</v>
      </c>
      <c r="B14" s="11">
        <v>1000</v>
      </c>
      <c r="C14" s="6">
        <v>7.65</v>
      </c>
      <c r="D14" s="6">
        <v>92.3</v>
      </c>
      <c r="E14" s="6">
        <v>9.59</v>
      </c>
      <c r="F14" s="6"/>
      <c r="G14" s="6">
        <f>CONVERT(A14,"um","mm")</f>
        <v>0.00098</v>
      </c>
      <c r="H14" s="6">
        <f t="shared" si="1"/>
        <v>9.994930630321603</v>
      </c>
      <c r="I14" s="6">
        <v>92.3</v>
      </c>
      <c r="J14" s="6">
        <v>10</v>
      </c>
      <c r="K14" s="7">
        <v>9.59</v>
      </c>
      <c r="O14" s="1" t="s">
        <v>30</v>
      </c>
      <c r="P14" s="1">
        <v>3.405</v>
      </c>
      <c r="Q14" s="1">
        <f>CONVERT(P14,"um","mm")</f>
        <v>0.003405</v>
      </c>
      <c r="R14" s="1">
        <f t="shared" si="0"/>
        <v>8.19812948642474</v>
      </c>
      <c r="T14" s="1">
        <v>50</v>
      </c>
      <c r="U14" s="1">
        <v>8.038</v>
      </c>
      <c r="V14" s="1">
        <f>CONVERT(U14,"um","mm")</f>
        <v>0.008038</v>
      </c>
      <c r="W14" s="1">
        <f t="shared" si="2"/>
        <v>6.9589477072654295</v>
      </c>
    </row>
    <row r="15" spans="1:23" ht="8.25">
      <c r="A15" s="10">
        <v>1.95</v>
      </c>
      <c r="B15" s="11">
        <v>900</v>
      </c>
      <c r="C15" s="6">
        <v>17.2</v>
      </c>
      <c r="D15" s="6">
        <v>82.8</v>
      </c>
      <c r="E15" s="6">
        <v>13.4</v>
      </c>
      <c r="F15" s="6"/>
      <c r="G15" s="6">
        <f>CONVERT(A15,"um","mm")</f>
        <v>0.00195</v>
      </c>
      <c r="H15" s="6">
        <f t="shared" si="1"/>
        <v>9.002310160687202</v>
      </c>
      <c r="I15" s="6">
        <v>82.8</v>
      </c>
      <c r="J15" s="6">
        <v>9</v>
      </c>
      <c r="K15" s="7">
        <v>13.4</v>
      </c>
      <c r="O15" s="1" t="s">
        <v>14</v>
      </c>
      <c r="P15" s="1">
        <v>3.29</v>
      </c>
      <c r="Q15" s="1">
        <f>CONVERT(P15,"um","mm")</f>
        <v>0.00329</v>
      </c>
      <c r="R15" s="1">
        <f t="shared" si="0"/>
        <v>8.247696700701571</v>
      </c>
      <c r="T15" s="1">
        <v>75</v>
      </c>
      <c r="U15" s="1">
        <v>22</v>
      </c>
      <c r="V15" s="1">
        <f>CONVERT(U15,"um","mm")</f>
        <v>0.022</v>
      </c>
      <c r="W15" s="1">
        <f t="shared" si="2"/>
        <v>5.50635266602479</v>
      </c>
    </row>
    <row r="16" spans="1:23" ht="8.25">
      <c r="A16" s="10">
        <v>3.9</v>
      </c>
      <c r="B16" s="11">
        <v>800</v>
      </c>
      <c r="C16" s="6">
        <v>30.7</v>
      </c>
      <c r="D16" s="6">
        <v>69.3</v>
      </c>
      <c r="E16" s="6">
        <v>18.5</v>
      </c>
      <c r="F16" s="6"/>
      <c r="G16" s="6">
        <f>CONVERT(A16,"um","mm")</f>
        <v>0.0039</v>
      </c>
      <c r="H16" s="6">
        <f t="shared" si="1"/>
        <v>8.002310160687202</v>
      </c>
      <c r="I16" s="6">
        <v>69.3</v>
      </c>
      <c r="J16" s="6">
        <v>8</v>
      </c>
      <c r="K16" s="7">
        <v>18.5</v>
      </c>
      <c r="O16" s="1" t="s">
        <v>15</v>
      </c>
      <c r="P16" s="1">
        <v>6.452</v>
      </c>
      <c r="Q16" s="1">
        <f>CONVERT(P16,"um","mm")</f>
        <v>0.006452</v>
      </c>
      <c r="R16" s="1">
        <f t="shared" si="0"/>
        <v>7.276037846168531</v>
      </c>
      <c r="T16" s="1">
        <v>84</v>
      </c>
      <c r="U16" s="1">
        <v>36.49</v>
      </c>
      <c r="V16" s="1">
        <f>CONVERT(U16,"um","mm")</f>
        <v>0.03649</v>
      </c>
      <c r="W16" s="1">
        <f t="shared" si="2"/>
        <v>4.77635503885233</v>
      </c>
    </row>
    <row r="17" spans="1:23" ht="8.25">
      <c r="A17" s="10">
        <v>7.8</v>
      </c>
      <c r="B17" s="11">
        <v>700</v>
      </c>
      <c r="C17" s="6">
        <v>49.2</v>
      </c>
      <c r="D17" s="6">
        <v>50.8</v>
      </c>
      <c r="E17" s="6">
        <v>18</v>
      </c>
      <c r="F17" s="6"/>
      <c r="G17" s="6">
        <f>CONVERT(A17,"um","mm")</f>
        <v>0.0078</v>
      </c>
      <c r="H17" s="6">
        <f t="shared" si="1"/>
        <v>7.002310160687201</v>
      </c>
      <c r="I17" s="6">
        <v>50.8</v>
      </c>
      <c r="J17" s="6">
        <v>7</v>
      </c>
      <c r="K17" s="7">
        <v>18</v>
      </c>
      <c r="O17" s="1" t="s">
        <v>16</v>
      </c>
      <c r="P17" s="1">
        <v>63.33</v>
      </c>
      <c r="T17" s="1">
        <v>90</v>
      </c>
      <c r="U17" s="1">
        <v>56.08</v>
      </c>
      <c r="V17" s="1">
        <f>CONVERT(U17,"um","mm")</f>
        <v>0.05608</v>
      </c>
      <c r="W17" s="1">
        <f t="shared" si="2"/>
        <v>4.156369840426189</v>
      </c>
    </row>
    <row r="18" spans="1:23" ht="8.25">
      <c r="A18" s="10">
        <v>15.6</v>
      </c>
      <c r="B18" s="11">
        <v>600</v>
      </c>
      <c r="C18" s="6">
        <v>67.2</v>
      </c>
      <c r="D18" s="6">
        <v>32.8</v>
      </c>
      <c r="E18" s="6">
        <v>14.3</v>
      </c>
      <c r="F18" s="6"/>
      <c r="G18" s="6">
        <f>CONVERT(A18,"um","mm")</f>
        <v>0.0156</v>
      </c>
      <c r="H18" s="6">
        <f t="shared" si="1"/>
        <v>6.002310160687201</v>
      </c>
      <c r="I18" s="6">
        <v>32.8</v>
      </c>
      <c r="J18" s="6">
        <v>6</v>
      </c>
      <c r="K18" s="7">
        <v>14.3</v>
      </c>
      <c r="O18" s="1" t="s">
        <v>17</v>
      </c>
      <c r="P18" s="1">
        <v>4010</v>
      </c>
      <c r="T18" s="1">
        <v>95</v>
      </c>
      <c r="U18" s="1">
        <v>107.3</v>
      </c>
      <c r="V18" s="1">
        <f>CONVERT(U18,"um","mm")</f>
        <v>0.1073</v>
      </c>
      <c r="W18" s="1">
        <f t="shared" si="2"/>
        <v>3.2202780187929276</v>
      </c>
    </row>
    <row r="19" spans="1:16" ht="8.25">
      <c r="A19" s="10">
        <v>31.2</v>
      </c>
      <c r="B19" s="11">
        <v>500</v>
      </c>
      <c r="C19" s="6">
        <v>81.4</v>
      </c>
      <c r="D19" s="6">
        <v>18.6</v>
      </c>
      <c r="E19" s="6">
        <v>2.86</v>
      </c>
      <c r="F19" s="6"/>
      <c r="G19" s="6">
        <f>CONVERT(A19,"um","mm")</f>
        <v>0.0312</v>
      </c>
      <c r="H19" s="6">
        <f t="shared" si="1"/>
        <v>5.002310160687201</v>
      </c>
      <c r="I19" s="6">
        <v>18.6</v>
      </c>
      <c r="J19" s="6">
        <v>5</v>
      </c>
      <c r="K19" s="7">
        <f>SUM(E19+E20+E21+E22)</f>
        <v>9.72</v>
      </c>
      <c r="O19" s="1" t="s">
        <v>18</v>
      </c>
      <c r="P19" s="1">
        <v>239.5</v>
      </c>
    </row>
    <row r="20" spans="1:31" ht="8.25">
      <c r="A20" s="10">
        <v>37.2</v>
      </c>
      <c r="B20" s="11">
        <v>400</v>
      </c>
      <c r="C20" s="6">
        <v>84.3</v>
      </c>
      <c r="D20" s="6">
        <v>15.7</v>
      </c>
      <c r="E20" s="6">
        <v>2.62</v>
      </c>
      <c r="F20" s="6"/>
      <c r="G20" s="6">
        <f>CONVERT(A20,"um","mm")</f>
        <v>0.0372</v>
      </c>
      <c r="H20" s="6">
        <f t="shared" si="1"/>
        <v>4.748553568441418</v>
      </c>
      <c r="I20" s="6">
        <v>15.7</v>
      </c>
      <c r="J20" s="6">
        <v>4</v>
      </c>
      <c r="K20" s="7">
        <f>SUM(E23+E24+E25+E26)</f>
        <v>4.73</v>
      </c>
      <c r="O20" s="1" t="s">
        <v>31</v>
      </c>
      <c r="P20" s="1">
        <v>5.787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45</v>
      </c>
      <c r="AE20" s="1" t="s">
        <v>46</v>
      </c>
    </row>
    <row r="21" spans="1:30" ht="8.25">
      <c r="A21" s="10">
        <v>44.2</v>
      </c>
      <c r="B21" s="11">
        <v>325</v>
      </c>
      <c r="C21" s="6">
        <v>86.9</v>
      </c>
      <c r="D21" s="6">
        <v>13.1</v>
      </c>
      <c r="E21" s="6">
        <v>2.35</v>
      </c>
      <c r="F21" s="6"/>
      <c r="G21" s="6">
        <f>CONVERT(A21,"um","mm")</f>
        <v>0.0442</v>
      </c>
      <c r="H21" s="6">
        <f t="shared" si="1"/>
        <v>4.499809820158018</v>
      </c>
      <c r="I21" s="6">
        <v>13.1</v>
      </c>
      <c r="J21" s="6">
        <v>3</v>
      </c>
      <c r="K21" s="7">
        <f>SUM(E27+E28+E29+E30)</f>
        <v>2.5</v>
      </c>
      <c r="O21" s="1" t="s">
        <v>32</v>
      </c>
      <c r="P21" s="1">
        <v>40.15</v>
      </c>
      <c r="U21" s="1">
        <v>0.00079</v>
      </c>
      <c r="V21" s="1">
        <v>0.001172</v>
      </c>
      <c r="W21" s="1">
        <v>0.001797</v>
      </c>
      <c r="X21" s="1">
        <v>0.0030219999999999995</v>
      </c>
      <c r="Y21" s="1">
        <v>0.008038</v>
      </c>
      <c r="Z21" s="1">
        <v>0.022</v>
      </c>
      <c r="AA21" s="1">
        <v>0.03649</v>
      </c>
      <c r="AB21" s="1">
        <v>0.05608</v>
      </c>
      <c r="AC21" s="1">
        <v>0.1073</v>
      </c>
      <c r="AD21" s="1">
        <f>((W21+AA21)/2)</f>
        <v>0.0191435</v>
      </c>
    </row>
    <row r="22" spans="1:31" ht="8.25">
      <c r="A22" s="10">
        <v>52.6</v>
      </c>
      <c r="B22" s="11">
        <v>270</v>
      </c>
      <c r="C22" s="6">
        <v>89.3</v>
      </c>
      <c r="D22" s="6">
        <v>10.7</v>
      </c>
      <c r="E22" s="6">
        <v>1.89</v>
      </c>
      <c r="F22" s="6"/>
      <c r="G22" s="6">
        <f>CONVERT(A22,"um","mm")</f>
        <v>0.0526</v>
      </c>
      <c r="H22" s="6">
        <f t="shared" si="1"/>
        <v>4.2487933902571475</v>
      </c>
      <c r="I22" s="6">
        <v>10.7</v>
      </c>
      <c r="J22" s="6">
        <v>2</v>
      </c>
      <c r="K22" s="7">
        <f>SUM(E31+E32+E33+E34)</f>
        <v>1.07</v>
      </c>
      <c r="U22" s="1">
        <v>10.30585972625971</v>
      </c>
      <c r="V22" s="1">
        <v>9.736811714901926</v>
      </c>
      <c r="W22" s="1">
        <v>9.120193875814232</v>
      </c>
      <c r="X22" s="1">
        <v>8.370280624159346</v>
      </c>
      <c r="Y22" s="1">
        <v>6.9589477072654295</v>
      </c>
      <c r="Z22" s="1">
        <v>5.50635266602479</v>
      </c>
      <c r="AA22" s="1">
        <v>4.77635503885233</v>
      </c>
      <c r="AB22" s="1">
        <v>4.156369840426189</v>
      </c>
      <c r="AC22" s="1">
        <v>3.2202780187929276</v>
      </c>
      <c r="AD22" s="1">
        <f>((W22+AA22)/2)</f>
        <v>6.948274457333281</v>
      </c>
      <c r="AE22" s="1">
        <f>((X22-AB22)/2)</f>
        <v>2.1069553918665784</v>
      </c>
    </row>
    <row r="23" spans="1:11" ht="8.25">
      <c r="A23" s="10">
        <v>62.5</v>
      </c>
      <c r="B23" s="11">
        <v>230</v>
      </c>
      <c r="C23" s="6">
        <v>91.2</v>
      </c>
      <c r="D23" s="6">
        <v>8.84</v>
      </c>
      <c r="E23" s="6">
        <v>1.44</v>
      </c>
      <c r="F23" s="6"/>
      <c r="G23" s="6">
        <f>CONVERT(A23,"um","mm")</f>
        <v>0.0625</v>
      </c>
      <c r="H23" s="6">
        <f t="shared" si="1"/>
        <v>4</v>
      </c>
      <c r="I23" s="6">
        <v>8.84</v>
      </c>
      <c r="J23" s="6">
        <v>1</v>
      </c>
      <c r="K23" s="7">
        <f>SUM(E35+E36+E37+E38)</f>
        <v>0.5254</v>
      </c>
    </row>
    <row r="24" spans="1:17" ht="8.25">
      <c r="A24" s="10">
        <v>74</v>
      </c>
      <c r="B24" s="11">
        <v>200</v>
      </c>
      <c r="C24" s="6">
        <v>92.6</v>
      </c>
      <c r="D24" s="6">
        <v>7.4</v>
      </c>
      <c r="E24" s="6">
        <v>1.19</v>
      </c>
      <c r="F24" s="6"/>
      <c r="G24" s="6">
        <f>CONVERT(A24,"um","mm")</f>
        <v>0.074</v>
      </c>
      <c r="H24" s="6">
        <f t="shared" si="1"/>
        <v>3.7563309190331378</v>
      </c>
      <c r="I24" s="6">
        <v>7.4</v>
      </c>
      <c r="J24" s="6">
        <v>0</v>
      </c>
      <c r="K24" s="7">
        <f>SUM(E39+E40+E41+E42)</f>
        <v>0</v>
      </c>
      <c r="O24" s="1" t="s">
        <v>42</v>
      </c>
      <c r="P24" s="1" t="s">
        <v>43</v>
      </c>
      <c r="Q24" s="1" t="s">
        <v>44</v>
      </c>
    </row>
    <row r="25" spans="1:17" ht="8.25">
      <c r="A25" s="10">
        <v>88</v>
      </c>
      <c r="B25" s="11">
        <v>170</v>
      </c>
      <c r="C25" s="6">
        <v>93.8</v>
      </c>
      <c r="D25" s="6">
        <v>6.22</v>
      </c>
      <c r="E25" s="6">
        <v>1.08</v>
      </c>
      <c r="F25" s="6"/>
      <c r="G25" s="6">
        <f>CONVERT(A25,"um","mm")</f>
        <v>0.088</v>
      </c>
      <c r="H25" s="6">
        <f t="shared" si="1"/>
        <v>3.50635266602479</v>
      </c>
      <c r="I25" s="6">
        <v>6.22</v>
      </c>
      <c r="J25" s="6">
        <v>-1</v>
      </c>
      <c r="K25" s="7">
        <f>SUM(E43+E44)</f>
        <v>0</v>
      </c>
      <c r="O25" s="1">
        <f>SUM(K25+K24+K23+K22+K21+K20)</f>
        <v>8.8254</v>
      </c>
      <c r="P25" s="1">
        <f>SUM(K19+K18+K17+K16)</f>
        <v>60.52</v>
      </c>
      <c r="Q25" s="1">
        <f>SUM(K15+K14+K13+K12+K11+K10)</f>
        <v>30.640000000000004</v>
      </c>
    </row>
    <row r="26" spans="1:11" ht="8.25">
      <c r="A26" s="10">
        <v>105</v>
      </c>
      <c r="B26" s="11">
        <v>140</v>
      </c>
      <c r="C26" s="6">
        <v>94.9</v>
      </c>
      <c r="D26" s="6">
        <v>5.13</v>
      </c>
      <c r="E26" s="6">
        <v>1.02</v>
      </c>
      <c r="F26" s="6"/>
      <c r="G26" s="6">
        <f>CONVERT(A26,"um","mm")</f>
        <v>0.105</v>
      </c>
      <c r="H26" s="6">
        <f t="shared" si="1"/>
        <v>3.2515387669959646</v>
      </c>
      <c r="I26" s="6">
        <v>5.13</v>
      </c>
      <c r="J26" s="6"/>
      <c r="K26" s="7"/>
    </row>
    <row r="27" spans="1:11" ht="8.25">
      <c r="A27" s="10">
        <v>125</v>
      </c>
      <c r="B27" s="11">
        <v>120</v>
      </c>
      <c r="C27" s="6">
        <v>95.9</v>
      </c>
      <c r="D27" s="6">
        <v>4.11</v>
      </c>
      <c r="E27" s="6">
        <v>0.89</v>
      </c>
      <c r="F27" s="6"/>
      <c r="G27" s="6">
        <f>CONVERT(A27,"um","mm")</f>
        <v>0.125</v>
      </c>
      <c r="H27" s="6">
        <f t="shared" si="1"/>
        <v>3</v>
      </c>
      <c r="I27" s="6">
        <v>4.11</v>
      </c>
      <c r="J27" s="6"/>
      <c r="K27" s="7"/>
    </row>
    <row r="28" spans="1:11" ht="8.25">
      <c r="A28" s="10">
        <v>149</v>
      </c>
      <c r="B28" s="11">
        <v>100</v>
      </c>
      <c r="C28" s="6">
        <v>96.8</v>
      </c>
      <c r="D28" s="6">
        <v>3.22</v>
      </c>
      <c r="E28" s="6">
        <v>0.67</v>
      </c>
      <c r="F28" s="6"/>
      <c r="G28" s="6">
        <f>CONVERT(A28,"um","mm")</f>
        <v>0.149</v>
      </c>
      <c r="H28" s="6">
        <f t="shared" si="1"/>
        <v>2.746615764199926</v>
      </c>
      <c r="I28" s="6">
        <v>3.22</v>
      </c>
      <c r="J28" s="6"/>
      <c r="K28" s="7"/>
    </row>
    <row r="29" spans="1:11" ht="8.25">
      <c r="A29" s="10">
        <v>177</v>
      </c>
      <c r="B29" s="11">
        <v>80</v>
      </c>
      <c r="C29" s="6">
        <v>97.5</v>
      </c>
      <c r="D29" s="6">
        <v>2.55</v>
      </c>
      <c r="E29" s="6">
        <v>0.52</v>
      </c>
      <c r="F29" s="6"/>
      <c r="G29" s="6">
        <f>CONVERT(A29,"um","mm")</f>
        <v>0.177</v>
      </c>
      <c r="H29" s="6">
        <f t="shared" si="1"/>
        <v>2.49817873457909</v>
      </c>
      <c r="I29" s="6">
        <v>2.55</v>
      </c>
      <c r="J29" s="6"/>
      <c r="K29" s="7"/>
    </row>
    <row r="30" spans="1:11" ht="8.25">
      <c r="A30" s="10">
        <v>210</v>
      </c>
      <c r="B30" s="11">
        <v>70</v>
      </c>
      <c r="C30" s="6">
        <v>98</v>
      </c>
      <c r="D30" s="6">
        <v>2.02</v>
      </c>
      <c r="E30" s="6">
        <v>0.42</v>
      </c>
      <c r="F30" s="6"/>
      <c r="G30" s="6">
        <f>CONVERT(A30,"um","mm")</f>
        <v>0.21</v>
      </c>
      <c r="H30" s="6">
        <f t="shared" si="1"/>
        <v>2.2515387669959646</v>
      </c>
      <c r="I30" s="6">
        <v>2.02</v>
      </c>
      <c r="J30" s="6"/>
      <c r="K30" s="7"/>
    </row>
    <row r="31" spans="1:11" ht="8.25">
      <c r="A31" s="10">
        <v>250</v>
      </c>
      <c r="B31" s="11">
        <v>60</v>
      </c>
      <c r="C31" s="6">
        <v>98.4</v>
      </c>
      <c r="D31" s="6">
        <v>1.61</v>
      </c>
      <c r="E31" s="6">
        <v>0.27</v>
      </c>
      <c r="F31" s="6"/>
      <c r="G31" s="6">
        <f>CONVERT(A31,"um","mm")</f>
        <v>0.25</v>
      </c>
      <c r="H31" s="6">
        <f t="shared" si="1"/>
        <v>2</v>
      </c>
      <c r="I31" s="6">
        <v>1.61</v>
      </c>
      <c r="J31" s="6"/>
      <c r="K31" s="7"/>
    </row>
    <row r="32" spans="1:11" ht="8.25">
      <c r="A32" s="10">
        <v>297</v>
      </c>
      <c r="B32" s="11">
        <v>50</v>
      </c>
      <c r="C32" s="6">
        <v>98.7</v>
      </c>
      <c r="D32" s="6">
        <v>1.34</v>
      </c>
      <c r="E32" s="6">
        <v>0.19</v>
      </c>
      <c r="F32" s="6"/>
      <c r="G32" s="6">
        <f>CONVERT(A32,"um","mm")</f>
        <v>0.297</v>
      </c>
      <c r="H32" s="6">
        <f t="shared" si="1"/>
        <v>1.7514651638613215</v>
      </c>
      <c r="I32" s="6">
        <v>1.34</v>
      </c>
      <c r="J32" s="6"/>
      <c r="K32" s="7"/>
    </row>
    <row r="33" spans="1:11" ht="8.25">
      <c r="A33" s="10">
        <v>354</v>
      </c>
      <c r="B33" s="11">
        <v>45</v>
      </c>
      <c r="C33" s="6">
        <v>98.8</v>
      </c>
      <c r="D33" s="6">
        <v>1.15</v>
      </c>
      <c r="E33" s="6">
        <v>0.23</v>
      </c>
      <c r="F33" s="6"/>
      <c r="G33" s="6">
        <f>CONVERT(A33,"um","mm")</f>
        <v>0.354</v>
      </c>
      <c r="H33" s="6">
        <f t="shared" si="1"/>
        <v>1.4981787345790896</v>
      </c>
      <c r="I33" s="6">
        <v>1.15</v>
      </c>
      <c r="J33" s="6"/>
      <c r="K33" s="7"/>
    </row>
    <row r="34" spans="1:11" ht="8.25">
      <c r="A34" s="10">
        <v>420</v>
      </c>
      <c r="B34" s="11">
        <v>40</v>
      </c>
      <c r="C34" s="6">
        <v>99.1</v>
      </c>
      <c r="D34" s="6">
        <v>0.92</v>
      </c>
      <c r="E34" s="6">
        <v>0.38</v>
      </c>
      <c r="F34" s="6"/>
      <c r="G34" s="6">
        <f>CONVERT(A34,"um","mm")</f>
        <v>0.42</v>
      </c>
      <c r="H34" s="6">
        <f t="shared" si="1"/>
        <v>1.2515387669959643</v>
      </c>
      <c r="I34" s="6">
        <v>0.92</v>
      </c>
      <c r="J34" s="6"/>
      <c r="K34" s="7"/>
    </row>
    <row r="35" spans="1:11" ht="8.25">
      <c r="A35" s="10">
        <v>500</v>
      </c>
      <c r="B35" s="11">
        <v>35</v>
      </c>
      <c r="C35" s="6">
        <v>99.5</v>
      </c>
      <c r="D35" s="6">
        <v>0.53</v>
      </c>
      <c r="E35" s="6">
        <v>0.38</v>
      </c>
      <c r="F35" s="6"/>
      <c r="G35" s="6">
        <f>CONVERT(A35,"um","mm")</f>
        <v>0.5</v>
      </c>
      <c r="H35" s="6">
        <f t="shared" si="1"/>
        <v>1</v>
      </c>
      <c r="I35" s="6">
        <v>0.53</v>
      </c>
      <c r="J35" s="6"/>
      <c r="K35" s="7"/>
    </row>
    <row r="36" spans="1:11" ht="8.25">
      <c r="A36" s="10">
        <v>590</v>
      </c>
      <c r="B36" s="11">
        <v>30</v>
      </c>
      <c r="C36" s="6">
        <v>99.9</v>
      </c>
      <c r="D36" s="6">
        <v>0.15</v>
      </c>
      <c r="E36" s="6">
        <v>0.14</v>
      </c>
      <c r="F36" s="6"/>
      <c r="G36" s="6">
        <f>CONVERT(A36,"um","mm")</f>
        <v>0.59</v>
      </c>
      <c r="H36" s="6">
        <f t="shared" si="1"/>
        <v>0.7612131404128836</v>
      </c>
      <c r="I36" s="6">
        <v>0.15</v>
      </c>
      <c r="J36" s="6"/>
      <c r="K36" s="7"/>
    </row>
    <row r="37" spans="1:11" ht="8.25">
      <c r="A37" s="10">
        <v>710</v>
      </c>
      <c r="B37" s="11">
        <v>25</v>
      </c>
      <c r="C37" s="6">
        <v>99.99</v>
      </c>
      <c r="D37" s="6">
        <v>0.0054</v>
      </c>
      <c r="E37" s="6">
        <v>0.0054</v>
      </c>
      <c r="F37" s="6"/>
      <c r="G37" s="6">
        <f>CONVERT(A37,"um","mm")</f>
        <v>0.71</v>
      </c>
      <c r="H37" s="6">
        <f t="shared" si="1"/>
        <v>0.49410907027004275</v>
      </c>
      <c r="I37" s="6">
        <v>0.0054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1406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 t="s">
        <v>1</v>
      </c>
    </row>
    <row r="2" spans="1:5" ht="8.25">
      <c r="A2" s="1" t="s">
        <v>2</v>
      </c>
      <c r="B2" s="1" t="s">
        <v>3</v>
      </c>
      <c r="C2" s="1" t="s">
        <v>36</v>
      </c>
      <c r="D2" s="1" t="s">
        <v>37</v>
      </c>
      <c r="E2" s="1" t="s">
        <v>38</v>
      </c>
    </row>
    <row r="3" spans="1:6" ht="8.25">
      <c r="A3" s="1" t="s">
        <v>4</v>
      </c>
      <c r="B3" s="1" t="s">
        <v>5</v>
      </c>
      <c r="C3" s="1">
        <f>AVERAGE(E3:F3)</f>
        <v>0.9583333333333333</v>
      </c>
      <c r="D3" s="1">
        <f>CONVERT(C3,"ft","m")</f>
        <v>0.2921</v>
      </c>
      <c r="E3" s="1">
        <f>CONVERT(VALUE(LEFT(B4,3)),"in","ft")</f>
        <v>0.8333333333333334</v>
      </c>
      <c r="F3" s="1">
        <f>CONVERT(VALUE(RIGHT(B4,3)),"in","ft")</f>
        <v>1.0833333333333333</v>
      </c>
    </row>
    <row r="4" spans="1:2" ht="8.25">
      <c r="A4" s="1" t="s">
        <v>6</v>
      </c>
      <c r="B4" s="1" t="s">
        <v>7</v>
      </c>
    </row>
    <row r="5" ht="8.25">
      <c r="A5" s="1" t="s">
        <v>8</v>
      </c>
    </row>
    <row r="6" ht="9" thickBot="1"/>
    <row r="7" spans="1:21" ht="9" thickTop="1">
      <c r="A7" s="2" t="s">
        <v>19</v>
      </c>
      <c r="B7" s="3" t="s">
        <v>26</v>
      </c>
      <c r="C7" s="3" t="s">
        <v>20</v>
      </c>
      <c r="D7" s="3" t="s">
        <v>21</v>
      </c>
      <c r="E7" s="3" t="s">
        <v>22</v>
      </c>
      <c r="F7" s="3"/>
      <c r="G7" s="3"/>
      <c r="H7" s="3"/>
      <c r="I7" s="3"/>
      <c r="J7" s="3"/>
      <c r="K7" s="4"/>
      <c r="T7" s="1" t="s">
        <v>24</v>
      </c>
      <c r="U7" s="1" t="s">
        <v>33</v>
      </c>
    </row>
    <row r="8" spans="1:23" ht="8.25">
      <c r="A8" s="5" t="s">
        <v>23</v>
      </c>
      <c r="B8" s="6"/>
      <c r="C8" s="6" t="s">
        <v>24</v>
      </c>
      <c r="D8" s="6" t="s">
        <v>24</v>
      </c>
      <c r="E8" s="6" t="s">
        <v>24</v>
      </c>
      <c r="F8" s="6"/>
      <c r="G8" s="6"/>
      <c r="H8" s="6"/>
      <c r="I8" s="6"/>
      <c r="J8" s="6"/>
      <c r="K8" s="7"/>
      <c r="Q8" s="1" t="s">
        <v>27</v>
      </c>
      <c r="R8" s="1" t="s">
        <v>28</v>
      </c>
      <c r="T8" s="1" t="s">
        <v>25</v>
      </c>
      <c r="U8" s="1" t="s">
        <v>34</v>
      </c>
      <c r="V8" s="1" t="s">
        <v>27</v>
      </c>
      <c r="W8" s="1" t="s">
        <v>28</v>
      </c>
    </row>
    <row r="9" spans="1:21" ht="8.25">
      <c r="A9" s="5"/>
      <c r="B9" s="6"/>
      <c r="C9" s="6" t="s">
        <v>25</v>
      </c>
      <c r="D9" s="6" t="s">
        <v>29</v>
      </c>
      <c r="E9" s="6" t="s">
        <v>25</v>
      </c>
      <c r="F9" s="6"/>
      <c r="G9" s="6" t="s">
        <v>27</v>
      </c>
      <c r="H9" s="6" t="s">
        <v>28</v>
      </c>
      <c r="I9" s="6" t="s">
        <v>39</v>
      </c>
      <c r="J9" s="6" t="s">
        <v>40</v>
      </c>
      <c r="K9" s="7" t="s">
        <v>41</v>
      </c>
      <c r="O9" s="1" t="s">
        <v>9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35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10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0.896</v>
      </c>
      <c r="V10" s="1">
        <f>CONVERT(U10,"um","mm")</f>
        <v>0.000896</v>
      </c>
      <c r="W10" s="1">
        <f>-LOG(V10/1,2)</f>
        <v>10.12421364726657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11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1.381</v>
      </c>
      <c r="V11" s="1">
        <f>CONVERT(U11,"um","mm")</f>
        <v>0.001381</v>
      </c>
      <c r="W11" s="1">
        <f aca="true" t="shared" si="2" ref="W11:W18">-LOG(V11/1,2)</f>
        <v>9.500070965066124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0.58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0.58</v>
      </c>
      <c r="O12" s="1" t="s">
        <v>12</v>
      </c>
      <c r="P12" s="1">
        <v>18.63</v>
      </c>
      <c r="Q12" s="1">
        <f>CONVERT(P12,"um","mm")</f>
        <v>0.01863</v>
      </c>
      <c r="R12" s="1">
        <f t="shared" si="0"/>
        <v>5.746228515495174</v>
      </c>
      <c r="T12" s="1">
        <v>16</v>
      </c>
      <c r="U12" s="1">
        <v>2.106</v>
      </c>
      <c r="V12" s="1">
        <f>CONVERT(U12,"um","mm")</f>
        <v>0.002106</v>
      </c>
      <c r="W12" s="1">
        <f t="shared" si="2"/>
        <v>8.891278848298459</v>
      </c>
    </row>
    <row r="13" spans="1:23" ht="8.25">
      <c r="A13" s="10">
        <v>0.49</v>
      </c>
      <c r="B13" s="11">
        <v>1100</v>
      </c>
      <c r="C13" s="6">
        <v>0.58</v>
      </c>
      <c r="D13" s="6">
        <v>99.4</v>
      </c>
      <c r="E13" s="6">
        <v>5.35</v>
      </c>
      <c r="F13" s="6"/>
      <c r="G13" s="6">
        <f>CONVERT(A13,"um","mm")</f>
        <v>0.00049</v>
      </c>
      <c r="H13" s="6">
        <f t="shared" si="1"/>
        <v>10.994930630321603</v>
      </c>
      <c r="I13" s="6">
        <v>99.4</v>
      </c>
      <c r="J13" s="6">
        <v>11</v>
      </c>
      <c r="K13" s="7">
        <v>5.35</v>
      </c>
      <c r="O13" s="1" t="s">
        <v>13</v>
      </c>
      <c r="P13" s="1">
        <v>9.177</v>
      </c>
      <c r="Q13" s="1">
        <f>CONVERT(P13,"um","mm")</f>
        <v>0.009177</v>
      </c>
      <c r="R13" s="1">
        <f t="shared" si="0"/>
        <v>6.767761677044816</v>
      </c>
      <c r="T13" s="1">
        <v>25</v>
      </c>
      <c r="U13" s="1">
        <v>3.435</v>
      </c>
      <c r="V13" s="1">
        <f>CONVERT(U13,"um","mm")</f>
        <v>0.003435</v>
      </c>
      <c r="W13" s="1">
        <f t="shared" si="2"/>
        <v>8.18547418561871</v>
      </c>
    </row>
    <row r="14" spans="1:23" ht="8.25">
      <c r="A14" s="10">
        <v>0.98</v>
      </c>
      <c r="B14" s="11">
        <v>1000</v>
      </c>
      <c r="C14" s="6">
        <v>5.93</v>
      </c>
      <c r="D14" s="6">
        <v>94.1</v>
      </c>
      <c r="E14" s="6">
        <v>8.87</v>
      </c>
      <c r="F14" s="6"/>
      <c r="G14" s="6">
        <f>CONVERT(A14,"um","mm")</f>
        <v>0.00098</v>
      </c>
      <c r="H14" s="6">
        <f t="shared" si="1"/>
        <v>9.994930630321603</v>
      </c>
      <c r="I14" s="6">
        <v>94.1</v>
      </c>
      <c r="J14" s="6">
        <v>10</v>
      </c>
      <c r="K14" s="7">
        <v>8.87</v>
      </c>
      <c r="O14" s="1" t="s">
        <v>30</v>
      </c>
      <c r="P14" s="1">
        <v>3.822</v>
      </c>
      <c r="Q14" s="1">
        <f>CONVERT(P14,"um","mm")</f>
        <v>0.003822</v>
      </c>
      <c r="R14" s="1">
        <f t="shared" si="0"/>
        <v>8.031456506346718</v>
      </c>
      <c r="T14" s="1">
        <v>50</v>
      </c>
      <c r="U14" s="1">
        <v>9.177</v>
      </c>
      <c r="V14" s="1">
        <f>CONVERT(U14,"um","mm")</f>
        <v>0.009177</v>
      </c>
      <c r="W14" s="1">
        <f t="shared" si="2"/>
        <v>6.767761677044816</v>
      </c>
    </row>
    <row r="15" spans="1:23" ht="8.25">
      <c r="A15" s="10">
        <v>1.95</v>
      </c>
      <c r="B15" s="11">
        <v>900</v>
      </c>
      <c r="C15" s="6">
        <v>14.8</v>
      </c>
      <c r="D15" s="6">
        <v>85.2</v>
      </c>
      <c r="E15" s="6">
        <v>13</v>
      </c>
      <c r="F15" s="6"/>
      <c r="G15" s="6">
        <f>CONVERT(A15,"um","mm")</f>
        <v>0.00195</v>
      </c>
      <c r="H15" s="6">
        <f t="shared" si="1"/>
        <v>9.002310160687202</v>
      </c>
      <c r="I15" s="6">
        <v>85.2</v>
      </c>
      <c r="J15" s="6">
        <v>9</v>
      </c>
      <c r="K15" s="7">
        <v>13</v>
      </c>
      <c r="O15" s="1" t="s">
        <v>14</v>
      </c>
      <c r="P15" s="1">
        <v>2.03</v>
      </c>
      <c r="Q15" s="1">
        <f>CONVERT(P15,"um","mm")</f>
        <v>0.0020299999999999997</v>
      </c>
      <c r="R15" s="1">
        <f t="shared" si="0"/>
        <v>8.944304557251636</v>
      </c>
      <c r="T15" s="1">
        <v>75</v>
      </c>
      <c r="U15" s="1">
        <v>21.84</v>
      </c>
      <c r="V15" s="1">
        <f>CONVERT(U15,"um","mm")</f>
        <v>0.02184</v>
      </c>
      <c r="W15" s="1">
        <f t="shared" si="2"/>
        <v>5.516883333516959</v>
      </c>
    </row>
    <row r="16" spans="1:23" ht="8.25">
      <c r="A16" s="10">
        <v>3.9</v>
      </c>
      <c r="B16" s="11">
        <v>800</v>
      </c>
      <c r="C16" s="6">
        <v>27.8</v>
      </c>
      <c r="D16" s="6">
        <v>72.2</v>
      </c>
      <c r="E16" s="6">
        <v>17.7</v>
      </c>
      <c r="F16" s="6"/>
      <c r="G16" s="6">
        <f>CONVERT(A16,"um","mm")</f>
        <v>0.0039</v>
      </c>
      <c r="H16" s="6">
        <f t="shared" si="1"/>
        <v>8.002310160687202</v>
      </c>
      <c r="I16" s="6">
        <v>72.2</v>
      </c>
      <c r="J16" s="6">
        <v>8</v>
      </c>
      <c r="K16" s="7">
        <v>17.7</v>
      </c>
      <c r="O16" s="1" t="s">
        <v>15</v>
      </c>
      <c r="P16" s="1">
        <v>16.4</v>
      </c>
      <c r="Q16" s="1">
        <f>CONVERT(P16,"um","mm")</f>
        <v>0.0164</v>
      </c>
      <c r="R16" s="1">
        <f t="shared" si="0"/>
        <v>5.930160374931366</v>
      </c>
      <c r="T16" s="1">
        <v>84</v>
      </c>
      <c r="U16" s="1">
        <v>31.77</v>
      </c>
      <c r="V16" s="1">
        <f>CONVERT(U16,"um","mm")</f>
        <v>0.03177</v>
      </c>
      <c r="W16" s="1">
        <f t="shared" si="2"/>
        <v>4.9761910997233185</v>
      </c>
    </row>
    <row r="17" spans="1:23" ht="8.25">
      <c r="A17" s="10">
        <v>7.8</v>
      </c>
      <c r="B17" s="11">
        <v>700</v>
      </c>
      <c r="C17" s="6">
        <v>45.5</v>
      </c>
      <c r="D17" s="6">
        <v>54.5</v>
      </c>
      <c r="E17" s="6">
        <v>19.8</v>
      </c>
      <c r="F17" s="6"/>
      <c r="G17" s="6">
        <f>CONVERT(A17,"um","mm")</f>
        <v>0.0078</v>
      </c>
      <c r="H17" s="6">
        <f t="shared" si="1"/>
        <v>7.002310160687201</v>
      </c>
      <c r="I17" s="6">
        <v>54.5</v>
      </c>
      <c r="J17" s="6">
        <v>7</v>
      </c>
      <c r="K17" s="7">
        <v>19.8</v>
      </c>
      <c r="O17" s="1" t="s">
        <v>16</v>
      </c>
      <c r="P17" s="1">
        <v>28.04</v>
      </c>
      <c r="T17" s="1">
        <v>90</v>
      </c>
      <c r="U17" s="1">
        <v>43.84</v>
      </c>
      <c r="V17" s="1">
        <f>CONVERT(U17,"um","mm")</f>
        <v>0.043840000000000004</v>
      </c>
      <c r="W17" s="1">
        <f t="shared" si="2"/>
        <v>4.511608391476285</v>
      </c>
    </row>
    <row r="18" spans="1:23" ht="8.25">
      <c r="A18" s="10">
        <v>15.6</v>
      </c>
      <c r="B18" s="11">
        <v>600</v>
      </c>
      <c r="C18" s="6">
        <v>65.3</v>
      </c>
      <c r="D18" s="6">
        <v>34.7</v>
      </c>
      <c r="E18" s="6">
        <v>18.4</v>
      </c>
      <c r="F18" s="6"/>
      <c r="G18" s="6">
        <f>CONVERT(A18,"um","mm")</f>
        <v>0.0156</v>
      </c>
      <c r="H18" s="6">
        <f t="shared" si="1"/>
        <v>6.002310160687201</v>
      </c>
      <c r="I18" s="6">
        <v>34.7</v>
      </c>
      <c r="J18" s="6">
        <v>6</v>
      </c>
      <c r="K18" s="7">
        <v>18.4</v>
      </c>
      <c r="O18" s="1" t="s">
        <v>17</v>
      </c>
      <c r="P18" s="1">
        <v>786.5</v>
      </c>
      <c r="T18" s="1">
        <v>95</v>
      </c>
      <c r="U18" s="1">
        <v>65.83</v>
      </c>
      <c r="V18" s="1">
        <f>CONVERT(U18,"um","mm")</f>
        <v>0.06583</v>
      </c>
      <c r="W18" s="1">
        <f t="shared" si="2"/>
        <v>3.9251109920183245</v>
      </c>
    </row>
    <row r="19" spans="1:16" ht="8.25">
      <c r="A19" s="10">
        <v>31.2</v>
      </c>
      <c r="B19" s="11">
        <v>500</v>
      </c>
      <c r="C19" s="6">
        <v>83.6</v>
      </c>
      <c r="D19" s="6">
        <v>16.4</v>
      </c>
      <c r="E19" s="6">
        <v>3.48</v>
      </c>
      <c r="F19" s="6"/>
      <c r="G19" s="6">
        <f>CONVERT(A19,"um","mm")</f>
        <v>0.0312</v>
      </c>
      <c r="H19" s="6">
        <f t="shared" si="1"/>
        <v>5.002310160687201</v>
      </c>
      <c r="I19" s="6">
        <v>16.4</v>
      </c>
      <c r="J19" s="6">
        <v>5</v>
      </c>
      <c r="K19" s="7">
        <f>SUM(E19+E20+E21+E22)</f>
        <v>10.95</v>
      </c>
      <c r="O19" s="1" t="s">
        <v>18</v>
      </c>
      <c r="P19" s="1">
        <v>150.6</v>
      </c>
    </row>
    <row r="20" spans="1:31" ht="8.25">
      <c r="A20" s="10">
        <v>37.2</v>
      </c>
      <c r="B20" s="11">
        <v>400</v>
      </c>
      <c r="C20" s="6">
        <v>87.1</v>
      </c>
      <c r="D20" s="6">
        <v>12.9</v>
      </c>
      <c r="E20" s="6">
        <v>3.02</v>
      </c>
      <c r="F20" s="6"/>
      <c r="G20" s="6">
        <f>CONVERT(A20,"um","mm")</f>
        <v>0.0372</v>
      </c>
      <c r="H20" s="6">
        <f t="shared" si="1"/>
        <v>4.748553568441418</v>
      </c>
      <c r="I20" s="6">
        <v>12.9</v>
      </c>
      <c r="J20" s="6">
        <v>4</v>
      </c>
      <c r="K20" s="7">
        <f>SUM(E23+E24+E25+E26)</f>
        <v>3.74</v>
      </c>
      <c r="O20" s="1" t="s">
        <v>31</v>
      </c>
      <c r="P20" s="1">
        <v>3.756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45</v>
      </c>
      <c r="AE20" s="1" t="s">
        <v>46</v>
      </c>
    </row>
    <row r="21" spans="1:30" ht="8.25">
      <c r="A21" s="10">
        <v>44.2</v>
      </c>
      <c r="B21" s="11">
        <v>325</v>
      </c>
      <c r="C21" s="6">
        <v>90.1</v>
      </c>
      <c r="D21" s="6">
        <v>9.88</v>
      </c>
      <c r="E21" s="6">
        <v>2.57</v>
      </c>
      <c r="F21" s="6"/>
      <c r="G21" s="6">
        <f>CONVERT(A21,"um","mm")</f>
        <v>0.0442</v>
      </c>
      <c r="H21" s="6">
        <f t="shared" si="1"/>
        <v>4.499809820158018</v>
      </c>
      <c r="I21" s="6">
        <v>9.88</v>
      </c>
      <c r="J21" s="6">
        <v>3</v>
      </c>
      <c r="K21" s="7">
        <f>SUM(E27+E28+E29+E30)</f>
        <v>1.64</v>
      </c>
      <c r="O21" s="1" t="s">
        <v>32</v>
      </c>
      <c r="P21" s="1">
        <v>18.65</v>
      </c>
      <c r="U21" s="1">
        <v>0.000896</v>
      </c>
      <c r="V21" s="1">
        <v>0.001381</v>
      </c>
      <c r="W21" s="1">
        <v>0.002106</v>
      </c>
      <c r="X21" s="1">
        <v>0.003435</v>
      </c>
      <c r="Y21" s="1">
        <v>0.009177</v>
      </c>
      <c r="Z21" s="1">
        <v>0.02184</v>
      </c>
      <c r="AA21" s="1">
        <v>0.03177</v>
      </c>
      <c r="AB21" s="1">
        <v>0.043840000000000004</v>
      </c>
      <c r="AC21" s="1">
        <v>0.06583</v>
      </c>
      <c r="AD21" s="1">
        <f>((W21+AA21)/2)</f>
        <v>0.016937999999999998</v>
      </c>
    </row>
    <row r="22" spans="1:31" ht="8.25">
      <c r="A22" s="10">
        <v>52.6</v>
      </c>
      <c r="B22" s="11">
        <v>270</v>
      </c>
      <c r="C22" s="6">
        <v>92.7</v>
      </c>
      <c r="D22" s="6">
        <v>7.31</v>
      </c>
      <c r="E22" s="6">
        <v>1.88</v>
      </c>
      <c r="F22" s="6"/>
      <c r="G22" s="6">
        <f>CONVERT(A22,"um","mm")</f>
        <v>0.0526</v>
      </c>
      <c r="H22" s="6">
        <f t="shared" si="1"/>
        <v>4.2487933902571475</v>
      </c>
      <c r="I22" s="6">
        <v>7.31</v>
      </c>
      <c r="J22" s="6">
        <v>2</v>
      </c>
      <c r="K22" s="7">
        <f>SUM(E31+E32+E33+E34)</f>
        <v>0.052700000000000004</v>
      </c>
      <c r="U22" s="1">
        <v>10.12421364726657</v>
      </c>
      <c r="V22" s="1">
        <v>9.500070965066124</v>
      </c>
      <c r="W22" s="1">
        <v>8.891278848298459</v>
      </c>
      <c r="X22" s="1">
        <v>8.18547418561871</v>
      </c>
      <c r="Y22" s="1">
        <v>6.767761677044816</v>
      </c>
      <c r="Z22" s="1">
        <v>5.516883333516959</v>
      </c>
      <c r="AA22" s="1">
        <v>4.9761910997233185</v>
      </c>
      <c r="AB22" s="1">
        <v>4.511608391476285</v>
      </c>
      <c r="AC22" s="1">
        <v>3.9251109920183245</v>
      </c>
      <c r="AD22" s="1">
        <f>((W22+AA22)/2)</f>
        <v>6.933734974010889</v>
      </c>
      <c r="AE22" s="1">
        <f>((X22-AB22)/2)</f>
        <v>1.8369328970712129</v>
      </c>
    </row>
    <row r="23" spans="1:11" ht="8.25">
      <c r="A23" s="10">
        <v>62.5</v>
      </c>
      <c r="B23" s="11">
        <v>230</v>
      </c>
      <c r="C23" s="6">
        <v>94.6</v>
      </c>
      <c r="D23" s="6">
        <v>5.43</v>
      </c>
      <c r="E23" s="6">
        <v>1.26</v>
      </c>
      <c r="F23" s="6"/>
      <c r="G23" s="6">
        <f>CONVERT(A23,"um","mm")</f>
        <v>0.0625</v>
      </c>
      <c r="H23" s="6">
        <f t="shared" si="1"/>
        <v>4</v>
      </c>
      <c r="I23" s="6">
        <v>5.43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95.8</v>
      </c>
      <c r="D24" s="6">
        <v>4.17</v>
      </c>
      <c r="E24" s="6">
        <v>0.93</v>
      </c>
      <c r="F24" s="6"/>
      <c r="G24" s="6">
        <f>CONVERT(A24,"um","mm")</f>
        <v>0.074</v>
      </c>
      <c r="H24" s="6">
        <f t="shared" si="1"/>
        <v>3.7563309190331378</v>
      </c>
      <c r="I24" s="6">
        <v>4.17</v>
      </c>
      <c r="J24" s="6">
        <v>0</v>
      </c>
      <c r="K24" s="7">
        <f>SUM(E39+E40+E41+E42)</f>
        <v>0</v>
      </c>
      <c r="O24" s="1" t="s">
        <v>42</v>
      </c>
      <c r="P24" s="1" t="s">
        <v>43</v>
      </c>
      <c r="Q24" s="1" t="s">
        <v>44</v>
      </c>
    </row>
    <row r="25" spans="1:17" ht="8.25">
      <c r="A25" s="10">
        <v>88</v>
      </c>
      <c r="B25" s="11">
        <v>170</v>
      </c>
      <c r="C25" s="6">
        <v>96.8</v>
      </c>
      <c r="D25" s="6">
        <v>3.25</v>
      </c>
      <c r="E25" s="6">
        <v>0.81</v>
      </c>
      <c r="F25" s="6"/>
      <c r="G25" s="6">
        <f>CONVERT(A25,"um","mm")</f>
        <v>0.088</v>
      </c>
      <c r="H25" s="6">
        <f t="shared" si="1"/>
        <v>3.50635266602479</v>
      </c>
      <c r="I25" s="6">
        <v>3.25</v>
      </c>
      <c r="J25" s="6">
        <v>-1</v>
      </c>
      <c r="K25" s="7">
        <f>SUM(E43+E44)</f>
        <v>0</v>
      </c>
      <c r="O25" s="1">
        <f>SUM(K25+K24+K23+K22+K21+K20)</f>
        <v>5.4327000000000005</v>
      </c>
      <c r="P25" s="1">
        <f>SUM(K19+K18+K17+K16)</f>
        <v>66.85</v>
      </c>
      <c r="Q25" s="1">
        <f>SUM(K15+K14+K13+K12+K11+K10)</f>
        <v>27.799999999999997</v>
      </c>
    </row>
    <row r="26" spans="1:11" ht="8.25">
      <c r="A26" s="10">
        <v>105</v>
      </c>
      <c r="B26" s="11">
        <v>140</v>
      </c>
      <c r="C26" s="6">
        <v>97.6</v>
      </c>
      <c r="D26" s="6">
        <v>2.43</v>
      </c>
      <c r="E26" s="6">
        <v>0.74</v>
      </c>
      <c r="F26" s="6"/>
      <c r="G26" s="6">
        <f>CONVERT(A26,"um","mm")</f>
        <v>0.105</v>
      </c>
      <c r="H26" s="6">
        <f t="shared" si="1"/>
        <v>3.2515387669959646</v>
      </c>
      <c r="I26" s="6">
        <v>2.43</v>
      </c>
      <c r="J26" s="6"/>
      <c r="K26" s="7"/>
    </row>
    <row r="27" spans="1:11" ht="8.25">
      <c r="A27" s="10">
        <v>125</v>
      </c>
      <c r="B27" s="11">
        <v>120</v>
      </c>
      <c r="C27" s="6">
        <v>98.3</v>
      </c>
      <c r="D27" s="6">
        <v>1.69</v>
      </c>
      <c r="E27" s="6">
        <v>0.62</v>
      </c>
      <c r="F27" s="6"/>
      <c r="G27" s="6">
        <f>CONVERT(A27,"um","mm")</f>
        <v>0.125</v>
      </c>
      <c r="H27" s="6">
        <f t="shared" si="1"/>
        <v>3</v>
      </c>
      <c r="I27" s="6">
        <v>1.69</v>
      </c>
      <c r="J27" s="6"/>
      <c r="K27" s="7"/>
    </row>
    <row r="28" spans="1:11" ht="8.25">
      <c r="A28" s="10">
        <v>149</v>
      </c>
      <c r="B28" s="11">
        <v>100</v>
      </c>
      <c r="C28" s="6">
        <v>98.9</v>
      </c>
      <c r="D28" s="6">
        <v>1.07</v>
      </c>
      <c r="E28" s="6">
        <v>0.47</v>
      </c>
      <c r="F28" s="6"/>
      <c r="G28" s="6">
        <f>CONVERT(A28,"um","mm")</f>
        <v>0.149</v>
      </c>
      <c r="H28" s="6">
        <f t="shared" si="1"/>
        <v>2.746615764199926</v>
      </c>
      <c r="I28" s="6">
        <v>1.07</v>
      </c>
      <c r="J28" s="6"/>
      <c r="K28" s="7"/>
    </row>
    <row r="29" spans="1:11" ht="8.25">
      <c r="A29" s="10">
        <v>177</v>
      </c>
      <c r="B29" s="11">
        <v>80</v>
      </c>
      <c r="C29" s="6">
        <v>99.4</v>
      </c>
      <c r="D29" s="6">
        <v>0.6</v>
      </c>
      <c r="E29" s="6">
        <v>0.35</v>
      </c>
      <c r="F29" s="6"/>
      <c r="G29" s="6">
        <f>CONVERT(A29,"um","mm")</f>
        <v>0.177</v>
      </c>
      <c r="H29" s="6">
        <f t="shared" si="1"/>
        <v>2.49817873457909</v>
      </c>
      <c r="I29" s="6">
        <v>0.6</v>
      </c>
      <c r="J29" s="6"/>
      <c r="K29" s="7"/>
    </row>
    <row r="30" spans="1:11" ht="8.25">
      <c r="A30" s="10">
        <v>210</v>
      </c>
      <c r="B30" s="11">
        <v>70</v>
      </c>
      <c r="C30" s="6">
        <v>99.7</v>
      </c>
      <c r="D30" s="6">
        <v>0.25</v>
      </c>
      <c r="E30" s="6">
        <v>0.2</v>
      </c>
      <c r="F30" s="6"/>
      <c r="G30" s="6">
        <f>CONVERT(A30,"um","mm")</f>
        <v>0.21</v>
      </c>
      <c r="H30" s="6">
        <f t="shared" si="1"/>
        <v>2.2515387669959646</v>
      </c>
      <c r="I30" s="6">
        <v>0.25</v>
      </c>
      <c r="J30" s="6"/>
      <c r="K30" s="7"/>
    </row>
    <row r="31" spans="1:11" ht="8.25">
      <c r="A31" s="10">
        <v>250</v>
      </c>
      <c r="B31" s="11">
        <v>60</v>
      </c>
      <c r="C31" s="6">
        <v>99.9</v>
      </c>
      <c r="D31" s="6">
        <v>0.053</v>
      </c>
      <c r="E31" s="6">
        <v>0.05</v>
      </c>
      <c r="F31" s="6"/>
      <c r="G31" s="6">
        <f>CONVERT(A31,"um","mm")</f>
        <v>0.25</v>
      </c>
      <c r="H31" s="6">
        <f t="shared" si="1"/>
        <v>2</v>
      </c>
      <c r="I31" s="6">
        <v>0.053</v>
      </c>
      <c r="J31" s="6"/>
      <c r="K31" s="7"/>
    </row>
    <row r="32" spans="1:11" ht="8.25">
      <c r="A32" s="10">
        <v>297</v>
      </c>
      <c r="B32" s="11">
        <v>50</v>
      </c>
      <c r="C32" s="6">
        <v>99.997</v>
      </c>
      <c r="D32" s="6">
        <v>0.0027</v>
      </c>
      <c r="E32" s="6">
        <v>0.0027</v>
      </c>
      <c r="F32" s="6"/>
      <c r="G32" s="6">
        <f>CONVERT(A32,"um","mm")</f>
        <v>0.297</v>
      </c>
      <c r="H32" s="6">
        <f t="shared" si="1"/>
        <v>1.7514651638613215</v>
      </c>
      <c r="I32" s="6">
        <v>0.0027</v>
      </c>
      <c r="J32" s="6"/>
      <c r="K32" s="7"/>
    </row>
    <row r="33" spans="1:11" ht="8.25">
      <c r="A33" s="10">
        <v>354</v>
      </c>
      <c r="B33" s="11">
        <v>45</v>
      </c>
      <c r="C33" s="6">
        <v>100</v>
      </c>
      <c r="D33" s="6">
        <v>0</v>
      </c>
      <c r="E33" s="6">
        <v>0</v>
      </c>
      <c r="F33" s="6"/>
      <c r="G33" s="6">
        <f>CONVERT(A33,"um","mm")</f>
        <v>0.354</v>
      </c>
      <c r="H33" s="6">
        <f t="shared" si="1"/>
        <v>1.4981787345790896</v>
      </c>
      <c r="I33" s="6">
        <v>0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281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 t="s">
        <v>79</v>
      </c>
    </row>
    <row r="2" spans="1:5" ht="8.25">
      <c r="A2" s="1" t="s">
        <v>2</v>
      </c>
      <c r="B2" s="1" t="s">
        <v>80</v>
      </c>
      <c r="C2" s="1" t="s">
        <v>36</v>
      </c>
      <c r="D2" s="1" t="s">
        <v>37</v>
      </c>
      <c r="E2" s="1" t="s">
        <v>38</v>
      </c>
    </row>
    <row r="3" spans="1:6" ht="8.25">
      <c r="A3" s="1" t="s">
        <v>4</v>
      </c>
      <c r="B3" s="1" t="s">
        <v>81</v>
      </c>
      <c r="C3" s="1">
        <f>AVERAGE(E3:F3)</f>
        <v>15.125</v>
      </c>
      <c r="D3" s="1">
        <f>CONVERT(C3,"ft","m")</f>
        <v>4.6101</v>
      </c>
      <c r="E3" s="1">
        <f>CONVERT(VALUE(LEFT(B4,3)),"in","ft")</f>
        <v>15</v>
      </c>
      <c r="F3" s="1">
        <f>CONVERT(VALUE(RIGHT(B4,3)),"in","ft")</f>
        <v>15.25</v>
      </c>
    </row>
    <row r="4" spans="1:2" ht="8.25">
      <c r="A4" s="1" t="s">
        <v>6</v>
      </c>
      <c r="B4" s="1" t="s">
        <v>82</v>
      </c>
    </row>
    <row r="5" ht="8.25">
      <c r="A5" s="1" t="s">
        <v>8</v>
      </c>
    </row>
    <row r="6" ht="9" thickBot="1"/>
    <row r="7" spans="1:21" ht="9" thickTop="1">
      <c r="A7" s="2" t="s">
        <v>19</v>
      </c>
      <c r="B7" s="3" t="s">
        <v>26</v>
      </c>
      <c r="C7" s="3" t="s">
        <v>20</v>
      </c>
      <c r="D7" s="3" t="s">
        <v>21</v>
      </c>
      <c r="E7" s="3" t="s">
        <v>22</v>
      </c>
      <c r="F7" s="3"/>
      <c r="G7" s="3"/>
      <c r="H7" s="3"/>
      <c r="I7" s="3"/>
      <c r="J7" s="3"/>
      <c r="K7" s="4"/>
      <c r="T7" s="1" t="s">
        <v>24</v>
      </c>
      <c r="U7" s="1" t="s">
        <v>33</v>
      </c>
    </row>
    <row r="8" spans="1:23" ht="8.25">
      <c r="A8" s="5" t="s">
        <v>23</v>
      </c>
      <c r="B8" s="6"/>
      <c r="C8" s="6" t="s">
        <v>24</v>
      </c>
      <c r="D8" s="6" t="s">
        <v>24</v>
      </c>
      <c r="E8" s="6" t="s">
        <v>24</v>
      </c>
      <c r="F8" s="6"/>
      <c r="G8" s="6"/>
      <c r="H8" s="6"/>
      <c r="I8" s="6"/>
      <c r="J8" s="6"/>
      <c r="K8" s="7"/>
      <c r="Q8" s="1" t="s">
        <v>27</v>
      </c>
      <c r="R8" s="1" t="s">
        <v>28</v>
      </c>
      <c r="T8" s="1" t="s">
        <v>25</v>
      </c>
      <c r="U8" s="1" t="s">
        <v>34</v>
      </c>
      <c r="V8" s="1" t="s">
        <v>27</v>
      </c>
      <c r="W8" s="1" t="s">
        <v>28</v>
      </c>
    </row>
    <row r="9" spans="1:21" ht="8.25">
      <c r="A9" s="5"/>
      <c r="B9" s="6"/>
      <c r="C9" s="6" t="s">
        <v>25</v>
      </c>
      <c r="D9" s="6" t="s">
        <v>29</v>
      </c>
      <c r="E9" s="6" t="s">
        <v>25</v>
      </c>
      <c r="F9" s="6"/>
      <c r="G9" s="6" t="s">
        <v>27</v>
      </c>
      <c r="H9" s="6" t="s">
        <v>28</v>
      </c>
      <c r="I9" s="6" t="s">
        <v>39</v>
      </c>
      <c r="J9" s="6" t="s">
        <v>40</v>
      </c>
      <c r="K9" s="7" t="s">
        <v>41</v>
      </c>
      <c r="O9" s="1" t="s">
        <v>9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35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10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0.728</v>
      </c>
      <c r="V10" s="1">
        <f>CONVERT(U10,"um","mm")</f>
        <v>0.000728</v>
      </c>
      <c r="W10" s="1">
        <f>-LOG(V10/1,2)</f>
        <v>10.423773929125478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11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1.017</v>
      </c>
      <c r="V11" s="1">
        <f>CONVERT(U11,"um","mm")</f>
        <v>0.001017</v>
      </c>
      <c r="W11" s="1">
        <f aca="true" t="shared" si="2" ref="W11:W18">-LOG(V11/1,2)</f>
        <v>9.941464605466676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0.98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0.98</v>
      </c>
      <c r="O12" s="1" t="s">
        <v>12</v>
      </c>
      <c r="P12" s="1">
        <v>17.96</v>
      </c>
      <c r="Q12" s="1">
        <f>CONVERT(P12,"um","mm")</f>
        <v>0.01796</v>
      </c>
      <c r="R12" s="1">
        <f t="shared" si="0"/>
        <v>5.799068839695664</v>
      </c>
      <c r="T12" s="1">
        <v>16</v>
      </c>
      <c r="U12" s="1">
        <v>1.456</v>
      </c>
      <c r="V12" s="1">
        <f>CONVERT(U12,"um","mm")</f>
        <v>0.001456</v>
      </c>
      <c r="W12" s="1">
        <f t="shared" si="2"/>
        <v>9.42377392912548</v>
      </c>
    </row>
    <row r="13" spans="1:23" ht="8.25">
      <c r="A13" s="10">
        <v>0.49</v>
      </c>
      <c r="B13" s="11">
        <v>1100</v>
      </c>
      <c r="C13" s="6">
        <v>0.98</v>
      </c>
      <c r="D13" s="6">
        <v>99</v>
      </c>
      <c r="E13" s="6">
        <v>8.43</v>
      </c>
      <c r="F13" s="6"/>
      <c r="G13" s="6">
        <f>CONVERT(A13,"um","mm")</f>
        <v>0.00049</v>
      </c>
      <c r="H13" s="6">
        <f t="shared" si="1"/>
        <v>10.994930630321603</v>
      </c>
      <c r="I13" s="6">
        <v>99</v>
      </c>
      <c r="J13" s="6">
        <v>11</v>
      </c>
      <c r="K13" s="7">
        <v>8.43</v>
      </c>
      <c r="O13" s="1" t="s">
        <v>13</v>
      </c>
      <c r="P13" s="1">
        <v>7.033</v>
      </c>
      <c r="Q13" s="1">
        <f>CONVERT(P13,"um","mm")</f>
        <v>0.007033</v>
      </c>
      <c r="R13" s="1">
        <f t="shared" si="0"/>
        <v>7.151644067356267</v>
      </c>
      <c r="T13" s="1">
        <v>25</v>
      </c>
      <c r="U13" s="1">
        <v>2.398</v>
      </c>
      <c r="V13" s="1">
        <f>CONVERT(U13,"um","mm")</f>
        <v>0.002398</v>
      </c>
      <c r="W13" s="1">
        <f t="shared" si="2"/>
        <v>8.70395262590995</v>
      </c>
    </row>
    <row r="14" spans="1:23" ht="8.25">
      <c r="A14" s="10">
        <v>0.98</v>
      </c>
      <c r="B14" s="11">
        <v>1000</v>
      </c>
      <c r="C14" s="6">
        <v>9.41</v>
      </c>
      <c r="D14" s="6">
        <v>90.6</v>
      </c>
      <c r="E14" s="6">
        <v>11.7</v>
      </c>
      <c r="F14" s="6"/>
      <c r="G14" s="6">
        <f>CONVERT(A14,"um","mm")</f>
        <v>0.00098</v>
      </c>
      <c r="H14" s="6">
        <f t="shared" si="1"/>
        <v>9.994930630321603</v>
      </c>
      <c r="I14" s="6">
        <v>90.6</v>
      </c>
      <c r="J14" s="6">
        <v>10</v>
      </c>
      <c r="K14" s="7">
        <v>11.7</v>
      </c>
      <c r="O14" s="1" t="s">
        <v>30</v>
      </c>
      <c r="P14" s="1">
        <v>2.982</v>
      </c>
      <c r="Q14" s="1">
        <f>CONVERT(P14,"um","mm")</f>
        <v>0.0029820000000000003</v>
      </c>
      <c r="R14" s="1">
        <f t="shared" si="0"/>
        <v>8.389504027040731</v>
      </c>
      <c r="T14" s="1">
        <v>50</v>
      </c>
      <c r="U14" s="1">
        <v>7.033</v>
      </c>
      <c r="V14" s="1">
        <f>CONVERT(U14,"um","mm")</f>
        <v>0.007033</v>
      </c>
      <c r="W14" s="1">
        <f t="shared" si="2"/>
        <v>7.151644067356267</v>
      </c>
    </row>
    <row r="15" spans="1:23" ht="8.25">
      <c r="A15" s="10">
        <v>1.95</v>
      </c>
      <c r="B15" s="11">
        <v>900</v>
      </c>
      <c r="C15" s="6">
        <v>21.1</v>
      </c>
      <c r="D15" s="6">
        <v>78.9</v>
      </c>
      <c r="E15" s="6">
        <v>14.3</v>
      </c>
      <c r="F15" s="6"/>
      <c r="G15" s="6">
        <f>CONVERT(A15,"um","mm")</f>
        <v>0.00195</v>
      </c>
      <c r="H15" s="6">
        <f t="shared" si="1"/>
        <v>9.002310160687202</v>
      </c>
      <c r="I15" s="6">
        <v>78.9</v>
      </c>
      <c r="J15" s="6">
        <v>9</v>
      </c>
      <c r="K15" s="7">
        <v>14.3</v>
      </c>
      <c r="O15" s="1" t="s">
        <v>14</v>
      </c>
      <c r="P15" s="1">
        <v>2.554</v>
      </c>
      <c r="Q15" s="1">
        <f>CONVERT(P15,"um","mm")</f>
        <v>0.002554</v>
      </c>
      <c r="R15" s="1">
        <f t="shared" si="0"/>
        <v>8.61302575962145</v>
      </c>
      <c r="T15" s="1">
        <v>75</v>
      </c>
      <c r="U15" s="1">
        <v>20.87</v>
      </c>
      <c r="V15" s="1">
        <f>CONVERT(U15,"um","mm")</f>
        <v>0.02087</v>
      </c>
      <c r="W15" s="1">
        <f t="shared" si="2"/>
        <v>5.582425589276977</v>
      </c>
    </row>
    <row r="16" spans="1:23" ht="8.25">
      <c r="A16" s="10">
        <v>3.9</v>
      </c>
      <c r="B16" s="11">
        <v>800</v>
      </c>
      <c r="C16" s="6">
        <v>35.4</v>
      </c>
      <c r="D16" s="6">
        <v>64.6</v>
      </c>
      <c r="E16" s="6">
        <v>17.1</v>
      </c>
      <c r="F16" s="6"/>
      <c r="G16" s="6">
        <f>CONVERT(A16,"um","mm")</f>
        <v>0.0039</v>
      </c>
      <c r="H16" s="6">
        <f t="shared" si="1"/>
        <v>8.002310160687202</v>
      </c>
      <c r="I16" s="6">
        <v>64.6</v>
      </c>
      <c r="J16" s="6">
        <v>8</v>
      </c>
      <c r="K16" s="7">
        <v>17.1</v>
      </c>
      <c r="O16" s="1" t="s">
        <v>15</v>
      </c>
      <c r="P16" s="1">
        <v>5.354</v>
      </c>
      <c r="Q16" s="1">
        <f>CONVERT(P16,"um","mm")</f>
        <v>0.005354</v>
      </c>
      <c r="R16" s="1">
        <f t="shared" si="0"/>
        <v>7.545167145683396</v>
      </c>
      <c r="T16" s="1">
        <v>84</v>
      </c>
      <c r="U16" s="1">
        <v>32.26</v>
      </c>
      <c r="V16" s="1">
        <f>CONVERT(U16,"um","mm")</f>
        <v>0.03226</v>
      </c>
      <c r="W16" s="1">
        <f t="shared" si="2"/>
        <v>4.95410975128117</v>
      </c>
    </row>
    <row r="17" spans="1:23" ht="8.25">
      <c r="A17" s="10">
        <v>7.8</v>
      </c>
      <c r="B17" s="11">
        <v>700</v>
      </c>
      <c r="C17" s="6">
        <v>52.5</v>
      </c>
      <c r="D17" s="6">
        <v>47.5</v>
      </c>
      <c r="E17" s="6">
        <v>15.9</v>
      </c>
      <c r="F17" s="6"/>
      <c r="G17" s="6">
        <f>CONVERT(A17,"um","mm")</f>
        <v>0.0078</v>
      </c>
      <c r="H17" s="6">
        <f t="shared" si="1"/>
        <v>7.002310160687201</v>
      </c>
      <c r="I17" s="6">
        <v>47.5</v>
      </c>
      <c r="J17" s="6">
        <v>7</v>
      </c>
      <c r="K17" s="7">
        <v>15.9</v>
      </c>
      <c r="O17" s="1" t="s">
        <v>16</v>
      </c>
      <c r="P17" s="1">
        <v>29.33</v>
      </c>
      <c r="T17" s="1">
        <v>90</v>
      </c>
      <c r="U17" s="1">
        <v>44.46</v>
      </c>
      <c r="V17" s="1">
        <f>CONVERT(U17,"um","mm")</f>
        <v>0.04446</v>
      </c>
      <c r="W17" s="1">
        <f t="shared" si="2"/>
        <v>4.491348241409822</v>
      </c>
    </row>
    <row r="18" spans="1:23" ht="8.25">
      <c r="A18" s="10">
        <v>15.6</v>
      </c>
      <c r="B18" s="11">
        <v>600</v>
      </c>
      <c r="C18" s="6">
        <v>68.4</v>
      </c>
      <c r="D18" s="6">
        <v>31.6</v>
      </c>
      <c r="E18" s="6">
        <v>15</v>
      </c>
      <c r="F18" s="6"/>
      <c r="G18" s="6">
        <f>CONVERT(A18,"um","mm")</f>
        <v>0.0156</v>
      </c>
      <c r="H18" s="6">
        <f t="shared" si="1"/>
        <v>6.002310160687201</v>
      </c>
      <c r="I18" s="6">
        <v>31.6</v>
      </c>
      <c r="J18" s="6">
        <v>6</v>
      </c>
      <c r="K18" s="7">
        <v>15</v>
      </c>
      <c r="O18" s="1" t="s">
        <v>17</v>
      </c>
      <c r="P18" s="1">
        <v>860.1</v>
      </c>
      <c r="T18" s="1">
        <v>95</v>
      </c>
      <c r="U18" s="1">
        <v>67.56</v>
      </c>
      <c r="V18" s="1">
        <f>CONVERT(U18,"um","mm")</f>
        <v>0.06756</v>
      </c>
      <c r="W18" s="1">
        <f t="shared" si="2"/>
        <v>3.887686861635426</v>
      </c>
    </row>
    <row r="19" spans="1:16" ht="8.25">
      <c r="A19" s="10">
        <v>31.2</v>
      </c>
      <c r="B19" s="11">
        <v>500</v>
      </c>
      <c r="C19" s="6">
        <v>83.3</v>
      </c>
      <c r="D19" s="6">
        <v>16.7</v>
      </c>
      <c r="E19" s="6">
        <v>3.45</v>
      </c>
      <c r="F19" s="6"/>
      <c r="G19" s="6">
        <f>CONVERT(A19,"um","mm")</f>
        <v>0.0312</v>
      </c>
      <c r="H19" s="6">
        <f t="shared" si="1"/>
        <v>5.002310160687201</v>
      </c>
      <c r="I19" s="6">
        <v>16.7</v>
      </c>
      <c r="J19" s="6">
        <v>5</v>
      </c>
      <c r="K19" s="7">
        <f>SUM(E19+E20+E21+E22)</f>
        <v>11.04</v>
      </c>
      <c r="O19" s="1" t="s">
        <v>18</v>
      </c>
      <c r="P19" s="1">
        <v>163.3</v>
      </c>
    </row>
    <row r="20" spans="1:31" ht="8.25">
      <c r="A20" s="10">
        <v>37.2</v>
      </c>
      <c r="B20" s="11">
        <v>400</v>
      </c>
      <c r="C20" s="6">
        <v>86.8</v>
      </c>
      <c r="D20" s="6">
        <v>13.2</v>
      </c>
      <c r="E20" s="6">
        <v>3.13</v>
      </c>
      <c r="F20" s="6"/>
      <c r="G20" s="6">
        <f>CONVERT(A20,"um","mm")</f>
        <v>0.0372</v>
      </c>
      <c r="H20" s="6">
        <f t="shared" si="1"/>
        <v>4.748553568441418</v>
      </c>
      <c r="I20" s="6">
        <v>13.2</v>
      </c>
      <c r="J20" s="6">
        <v>4</v>
      </c>
      <c r="K20" s="7">
        <f>SUM(E23+E24+E25+E26)</f>
        <v>3.54</v>
      </c>
      <c r="O20" s="1" t="s">
        <v>31</v>
      </c>
      <c r="P20" s="1">
        <v>3.582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45</v>
      </c>
      <c r="AE20" s="1" t="s">
        <v>46</v>
      </c>
    </row>
    <row r="21" spans="1:30" ht="8.25">
      <c r="A21" s="10">
        <v>44.2</v>
      </c>
      <c r="B21" s="11">
        <v>325</v>
      </c>
      <c r="C21" s="6">
        <v>89.9</v>
      </c>
      <c r="D21" s="6">
        <v>10.1</v>
      </c>
      <c r="E21" s="6">
        <v>2.61</v>
      </c>
      <c r="F21" s="6"/>
      <c r="G21" s="6">
        <f>CONVERT(A21,"um","mm")</f>
        <v>0.0442</v>
      </c>
      <c r="H21" s="6">
        <f t="shared" si="1"/>
        <v>4.499809820158018</v>
      </c>
      <c r="I21" s="6">
        <v>10.1</v>
      </c>
      <c r="J21" s="6">
        <v>3</v>
      </c>
      <c r="K21" s="7">
        <f>SUM(E27+E28+E29+E30)</f>
        <v>2.08</v>
      </c>
      <c r="O21" s="1" t="s">
        <v>32</v>
      </c>
      <c r="P21" s="1">
        <v>15.87</v>
      </c>
      <c r="U21" s="1">
        <v>0.000728</v>
      </c>
      <c r="V21" s="1">
        <v>0.001017</v>
      </c>
      <c r="W21" s="1">
        <v>0.001456</v>
      </c>
      <c r="X21" s="1">
        <v>0.002398</v>
      </c>
      <c r="Y21" s="1">
        <v>0.007033</v>
      </c>
      <c r="Z21" s="1">
        <v>0.02087</v>
      </c>
      <c r="AA21" s="1">
        <v>0.03226</v>
      </c>
      <c r="AB21" s="1">
        <v>0.04446</v>
      </c>
      <c r="AC21" s="1">
        <v>0.06756</v>
      </c>
      <c r="AD21" s="1">
        <f>((W21+AA21)/2)</f>
        <v>0.016857999999999998</v>
      </c>
    </row>
    <row r="22" spans="1:31" ht="8.25">
      <c r="A22" s="10">
        <v>52.6</v>
      </c>
      <c r="B22" s="11">
        <v>270</v>
      </c>
      <c r="C22" s="6">
        <v>92.5</v>
      </c>
      <c r="D22" s="6">
        <v>7.48</v>
      </c>
      <c r="E22" s="6">
        <v>1.85</v>
      </c>
      <c r="F22" s="6"/>
      <c r="G22" s="6">
        <f>CONVERT(A22,"um","mm")</f>
        <v>0.0526</v>
      </c>
      <c r="H22" s="6">
        <f t="shared" si="1"/>
        <v>4.2487933902571475</v>
      </c>
      <c r="I22" s="6">
        <v>7.48</v>
      </c>
      <c r="J22" s="6">
        <v>2</v>
      </c>
      <c r="K22" s="7">
        <f>SUM(E31+E32+E33+E34)</f>
        <v>0.01922</v>
      </c>
      <c r="U22" s="1">
        <v>10.423773929125478</v>
      </c>
      <c r="V22" s="1">
        <v>9.941464605466676</v>
      </c>
      <c r="W22" s="1">
        <v>9.42377392912548</v>
      </c>
      <c r="X22" s="1">
        <v>8.70395262590995</v>
      </c>
      <c r="Y22" s="1">
        <v>7.151644067356267</v>
      </c>
      <c r="Z22" s="1">
        <v>5.582425589276977</v>
      </c>
      <c r="AA22" s="1">
        <v>4.95410975128117</v>
      </c>
      <c r="AB22" s="1">
        <v>4.491348241409822</v>
      </c>
      <c r="AC22" s="1">
        <v>3.887686861635426</v>
      </c>
      <c r="AD22" s="1">
        <f>((W22+AA22)/2)</f>
        <v>7.1889418402033245</v>
      </c>
      <c r="AE22" s="1">
        <f>((X22-AB22)/2)</f>
        <v>2.106302192250064</v>
      </c>
    </row>
    <row r="23" spans="1:11" ht="8.25">
      <c r="A23" s="10">
        <v>62.5</v>
      </c>
      <c r="B23" s="11">
        <v>230</v>
      </c>
      <c r="C23" s="6">
        <v>94.4</v>
      </c>
      <c r="D23" s="6">
        <v>5.63</v>
      </c>
      <c r="E23" s="6">
        <v>1.25</v>
      </c>
      <c r="F23" s="6"/>
      <c r="G23" s="6">
        <f>CONVERT(A23,"um","mm")</f>
        <v>0.0625</v>
      </c>
      <c r="H23" s="6">
        <f t="shared" si="1"/>
        <v>4</v>
      </c>
      <c r="I23" s="6">
        <v>5.63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95.6</v>
      </c>
      <c r="D24" s="6">
        <v>4.38</v>
      </c>
      <c r="E24" s="6">
        <v>0.9</v>
      </c>
      <c r="F24" s="6"/>
      <c r="G24" s="6">
        <f>CONVERT(A24,"um","mm")</f>
        <v>0.074</v>
      </c>
      <c r="H24" s="6">
        <f t="shared" si="1"/>
        <v>3.7563309190331378</v>
      </c>
      <c r="I24" s="6">
        <v>4.38</v>
      </c>
      <c r="J24" s="6">
        <v>0</v>
      </c>
      <c r="K24" s="7">
        <f>SUM(E39+E40+E41+E42)</f>
        <v>0</v>
      </c>
      <c r="O24" s="1" t="s">
        <v>42</v>
      </c>
      <c r="P24" s="1" t="s">
        <v>43</v>
      </c>
      <c r="Q24" s="1" t="s">
        <v>44</v>
      </c>
    </row>
    <row r="25" spans="1:17" ht="8.25">
      <c r="A25" s="10">
        <v>88</v>
      </c>
      <c r="B25" s="11">
        <v>170</v>
      </c>
      <c r="C25" s="6">
        <v>96.5</v>
      </c>
      <c r="D25" s="6">
        <v>3.48</v>
      </c>
      <c r="E25" s="6">
        <v>0.72</v>
      </c>
      <c r="F25" s="6"/>
      <c r="G25" s="6">
        <f>CONVERT(A25,"um","mm")</f>
        <v>0.088</v>
      </c>
      <c r="H25" s="6">
        <f t="shared" si="1"/>
        <v>3.50635266602479</v>
      </c>
      <c r="I25" s="6">
        <v>3.48</v>
      </c>
      <c r="J25" s="6">
        <v>-1</v>
      </c>
      <c r="K25" s="7">
        <f>SUM(E43+E44)</f>
        <v>0</v>
      </c>
      <c r="O25" s="1">
        <f>SUM(K25+K24+K23+K22+K21+K20)</f>
        <v>5.63922</v>
      </c>
      <c r="P25" s="1">
        <f>SUM(K19+K18+K17+K16)</f>
        <v>59.04</v>
      </c>
      <c r="Q25" s="1">
        <f>SUM(K15+K14+K13+K12+K11+K10)</f>
        <v>35.41</v>
      </c>
    </row>
    <row r="26" spans="1:11" ht="8.25">
      <c r="A26" s="10">
        <v>105</v>
      </c>
      <c r="B26" s="11">
        <v>140</v>
      </c>
      <c r="C26" s="6">
        <v>97.2</v>
      </c>
      <c r="D26" s="6">
        <v>2.76</v>
      </c>
      <c r="E26" s="6">
        <v>0.67</v>
      </c>
      <c r="F26" s="6"/>
      <c r="G26" s="6">
        <f>CONVERT(A26,"um","mm")</f>
        <v>0.105</v>
      </c>
      <c r="H26" s="6">
        <f t="shared" si="1"/>
        <v>3.2515387669959646</v>
      </c>
      <c r="I26" s="6">
        <v>2.76</v>
      </c>
      <c r="J26" s="6"/>
      <c r="K26" s="7"/>
    </row>
    <row r="27" spans="1:11" ht="8.25">
      <c r="A27" s="10">
        <v>125</v>
      </c>
      <c r="B27" s="11">
        <v>120</v>
      </c>
      <c r="C27" s="6">
        <v>97.9</v>
      </c>
      <c r="D27" s="6">
        <v>2.09</v>
      </c>
      <c r="E27" s="6">
        <v>0.72</v>
      </c>
      <c r="F27" s="6"/>
      <c r="G27" s="6">
        <f>CONVERT(A27,"um","mm")</f>
        <v>0.125</v>
      </c>
      <c r="H27" s="6">
        <f t="shared" si="1"/>
        <v>3</v>
      </c>
      <c r="I27" s="6">
        <v>2.09</v>
      </c>
      <c r="J27" s="6"/>
      <c r="K27" s="7"/>
    </row>
    <row r="28" spans="1:11" ht="8.25">
      <c r="A28" s="10">
        <v>149</v>
      </c>
      <c r="B28" s="11">
        <v>100</v>
      </c>
      <c r="C28" s="6">
        <v>98.6</v>
      </c>
      <c r="D28" s="6">
        <v>1.37</v>
      </c>
      <c r="E28" s="6">
        <v>0.7</v>
      </c>
      <c r="F28" s="6"/>
      <c r="G28" s="6">
        <f>CONVERT(A28,"um","mm")</f>
        <v>0.149</v>
      </c>
      <c r="H28" s="6">
        <f t="shared" si="1"/>
        <v>2.746615764199926</v>
      </c>
      <c r="I28" s="6">
        <v>1.37</v>
      </c>
      <c r="J28" s="6"/>
      <c r="K28" s="7"/>
    </row>
    <row r="29" spans="1:11" ht="8.25">
      <c r="A29" s="10">
        <v>177</v>
      </c>
      <c r="B29" s="11">
        <v>80</v>
      </c>
      <c r="C29" s="6">
        <v>99.3</v>
      </c>
      <c r="D29" s="6">
        <v>0.67</v>
      </c>
      <c r="E29" s="6">
        <v>0.48</v>
      </c>
      <c r="F29" s="6"/>
      <c r="G29" s="6">
        <f>CONVERT(A29,"um","mm")</f>
        <v>0.177</v>
      </c>
      <c r="H29" s="6">
        <f t="shared" si="1"/>
        <v>2.49817873457909</v>
      </c>
      <c r="I29" s="6">
        <v>0.67</v>
      </c>
      <c r="J29" s="6"/>
      <c r="K29" s="7"/>
    </row>
    <row r="30" spans="1:11" ht="8.25">
      <c r="A30" s="10">
        <v>210</v>
      </c>
      <c r="B30" s="11">
        <v>70</v>
      </c>
      <c r="C30" s="6">
        <v>99.8</v>
      </c>
      <c r="D30" s="6">
        <v>0.2</v>
      </c>
      <c r="E30" s="6">
        <v>0.18</v>
      </c>
      <c r="F30" s="6"/>
      <c r="G30" s="6">
        <f>CONVERT(A30,"um","mm")</f>
        <v>0.21</v>
      </c>
      <c r="H30" s="6">
        <f t="shared" si="1"/>
        <v>2.2515387669959646</v>
      </c>
      <c r="I30" s="6">
        <v>0.2</v>
      </c>
      <c r="J30" s="6"/>
      <c r="K30" s="7"/>
    </row>
    <row r="31" spans="1:11" ht="8.25">
      <c r="A31" s="10">
        <v>250</v>
      </c>
      <c r="B31" s="11">
        <v>60</v>
      </c>
      <c r="C31" s="6">
        <v>99.98</v>
      </c>
      <c r="D31" s="6">
        <v>0.019</v>
      </c>
      <c r="E31" s="6">
        <v>0.019</v>
      </c>
      <c r="F31" s="6"/>
      <c r="G31" s="6">
        <f>CONVERT(A31,"um","mm")</f>
        <v>0.25</v>
      </c>
      <c r="H31" s="6">
        <f t="shared" si="1"/>
        <v>2</v>
      </c>
      <c r="I31" s="6">
        <v>0.019</v>
      </c>
      <c r="J31" s="6"/>
      <c r="K31" s="7"/>
    </row>
    <row r="32" spans="1:11" ht="8.25">
      <c r="A32" s="10">
        <v>297</v>
      </c>
      <c r="B32" s="11">
        <v>50</v>
      </c>
      <c r="C32" s="6">
        <v>100</v>
      </c>
      <c r="D32" s="6">
        <v>0.00022</v>
      </c>
      <c r="E32" s="6">
        <v>0.00022</v>
      </c>
      <c r="F32" s="6"/>
      <c r="G32" s="6">
        <f>CONVERT(A32,"um","mm")</f>
        <v>0.297</v>
      </c>
      <c r="H32" s="6">
        <f t="shared" si="1"/>
        <v>1.7514651638613215</v>
      </c>
      <c r="I32" s="6">
        <v>0.00022</v>
      </c>
      <c r="J32" s="6"/>
      <c r="K32" s="7"/>
    </row>
    <row r="33" spans="1:11" ht="8.25">
      <c r="A33" s="10">
        <v>354</v>
      </c>
      <c r="B33" s="11">
        <v>45</v>
      </c>
      <c r="C33" s="6">
        <v>100</v>
      </c>
      <c r="D33" s="6">
        <v>0</v>
      </c>
      <c r="E33" s="6">
        <v>0</v>
      </c>
      <c r="F33" s="6"/>
      <c r="G33" s="6">
        <f>CONVERT(A33,"um","mm")</f>
        <v>0.354</v>
      </c>
      <c r="H33" s="6">
        <f t="shared" si="1"/>
        <v>1.4981787345790896</v>
      </c>
      <c r="I33" s="6">
        <v>0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57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 t="s">
        <v>75</v>
      </c>
    </row>
    <row r="2" spans="1:5" ht="8.25">
      <c r="A2" s="1" t="s">
        <v>2</v>
      </c>
      <c r="B2" s="1" t="s">
        <v>76</v>
      </c>
      <c r="C2" s="1" t="s">
        <v>36</v>
      </c>
      <c r="D2" s="1" t="s">
        <v>37</v>
      </c>
      <c r="E2" s="1" t="s">
        <v>38</v>
      </c>
    </row>
    <row r="3" spans="1:6" ht="8.25">
      <c r="A3" s="1" t="s">
        <v>4</v>
      </c>
      <c r="B3" s="1" t="s">
        <v>77</v>
      </c>
      <c r="C3" s="1">
        <f>AVERAGE(E3:F3)</f>
        <v>13.458333333333334</v>
      </c>
      <c r="D3" s="1">
        <f>CONVERT(C3,"ft","m")</f>
        <v>4.1021</v>
      </c>
      <c r="E3" s="1">
        <f>CONVERT(VALUE(LEFT(B4,3)),"in","ft")</f>
        <v>13.333333333333334</v>
      </c>
      <c r="F3" s="1">
        <f>CONVERT(VALUE(RIGHT(B4,3)),"in","ft")</f>
        <v>13.583333333333334</v>
      </c>
    </row>
    <row r="4" spans="1:2" ht="8.25">
      <c r="A4" s="1" t="s">
        <v>6</v>
      </c>
      <c r="B4" s="1" t="s">
        <v>78</v>
      </c>
    </row>
    <row r="5" ht="8.25">
      <c r="A5" s="1" t="s">
        <v>8</v>
      </c>
    </row>
    <row r="6" ht="9" thickBot="1"/>
    <row r="7" spans="1:21" ht="9" thickTop="1">
      <c r="A7" s="2" t="s">
        <v>19</v>
      </c>
      <c r="B7" s="3" t="s">
        <v>26</v>
      </c>
      <c r="C7" s="3" t="s">
        <v>20</v>
      </c>
      <c r="D7" s="3" t="s">
        <v>21</v>
      </c>
      <c r="E7" s="3" t="s">
        <v>22</v>
      </c>
      <c r="F7" s="3"/>
      <c r="G7" s="3"/>
      <c r="H7" s="3"/>
      <c r="I7" s="3"/>
      <c r="J7" s="3"/>
      <c r="K7" s="4"/>
      <c r="T7" s="1" t="s">
        <v>24</v>
      </c>
      <c r="U7" s="1" t="s">
        <v>33</v>
      </c>
    </row>
    <row r="8" spans="1:23" ht="8.25">
      <c r="A8" s="5" t="s">
        <v>23</v>
      </c>
      <c r="B8" s="6"/>
      <c r="C8" s="6" t="s">
        <v>24</v>
      </c>
      <c r="D8" s="6" t="s">
        <v>24</v>
      </c>
      <c r="E8" s="6" t="s">
        <v>24</v>
      </c>
      <c r="F8" s="6"/>
      <c r="G8" s="6"/>
      <c r="H8" s="6"/>
      <c r="I8" s="6"/>
      <c r="J8" s="6"/>
      <c r="K8" s="7"/>
      <c r="Q8" s="1" t="s">
        <v>27</v>
      </c>
      <c r="R8" s="1" t="s">
        <v>28</v>
      </c>
      <c r="T8" s="1" t="s">
        <v>25</v>
      </c>
      <c r="U8" s="1" t="s">
        <v>34</v>
      </c>
      <c r="V8" s="1" t="s">
        <v>27</v>
      </c>
      <c r="W8" s="1" t="s">
        <v>28</v>
      </c>
    </row>
    <row r="9" spans="1:21" ht="8.25">
      <c r="A9" s="5"/>
      <c r="B9" s="6"/>
      <c r="C9" s="6" t="s">
        <v>25</v>
      </c>
      <c r="D9" s="6" t="s">
        <v>29</v>
      </c>
      <c r="E9" s="6" t="s">
        <v>25</v>
      </c>
      <c r="F9" s="6"/>
      <c r="G9" s="6" t="s">
        <v>27</v>
      </c>
      <c r="H9" s="6" t="s">
        <v>28</v>
      </c>
      <c r="I9" s="6" t="s">
        <v>39</v>
      </c>
      <c r="J9" s="6" t="s">
        <v>40</v>
      </c>
      <c r="K9" s="7" t="s">
        <v>41</v>
      </c>
      <c r="O9" s="1" t="s">
        <v>9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35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10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0.733</v>
      </c>
      <c r="V10" s="1">
        <f>CONVERT(U10,"um","mm")</f>
        <v>0.000733</v>
      </c>
      <c r="W10" s="1">
        <f>-LOG(V10/1,2)</f>
        <v>10.413899181190363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11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1.034</v>
      </c>
      <c r="V11" s="1">
        <f>CONVERT(U11,"um","mm")</f>
        <v>0.001034</v>
      </c>
      <c r="W11" s="1">
        <f aca="true" t="shared" si="2" ref="W11:W18">-LOG(V11/1,2)</f>
        <v>9.91754809900924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0.97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0.97</v>
      </c>
      <c r="O12" s="1" t="s">
        <v>12</v>
      </c>
      <c r="P12" s="1">
        <v>19.53</v>
      </c>
      <c r="Q12" s="1">
        <f>CONVERT(P12,"um","mm")</f>
        <v>0.01953</v>
      </c>
      <c r="R12" s="1">
        <f t="shared" si="0"/>
        <v>5.678164240550021</v>
      </c>
      <c r="T12" s="1">
        <v>16</v>
      </c>
      <c r="U12" s="1">
        <v>1.501</v>
      </c>
      <c r="V12" s="1">
        <f>CONVERT(U12,"um","mm")</f>
        <v>0.0015009999999999997</v>
      </c>
      <c r="W12" s="1">
        <f t="shared" si="2"/>
        <v>9.379860307703487</v>
      </c>
    </row>
    <row r="13" spans="1:23" ht="8.25">
      <c r="A13" s="10">
        <v>0.49</v>
      </c>
      <c r="B13" s="11">
        <v>1100</v>
      </c>
      <c r="C13" s="6">
        <v>0.97</v>
      </c>
      <c r="D13" s="6">
        <v>99</v>
      </c>
      <c r="E13" s="6">
        <v>8.2</v>
      </c>
      <c r="F13" s="6"/>
      <c r="G13" s="6">
        <f>CONVERT(A13,"um","mm")</f>
        <v>0.00049</v>
      </c>
      <c r="H13" s="6">
        <f t="shared" si="1"/>
        <v>10.994930630321603</v>
      </c>
      <c r="I13" s="6">
        <v>99</v>
      </c>
      <c r="J13" s="6">
        <v>11</v>
      </c>
      <c r="K13" s="7">
        <v>8.2</v>
      </c>
      <c r="O13" s="1" t="s">
        <v>13</v>
      </c>
      <c r="P13" s="1">
        <v>7.121</v>
      </c>
      <c r="Q13" s="1">
        <f>CONVERT(P13,"um","mm")</f>
        <v>0.007121</v>
      </c>
      <c r="R13" s="1">
        <f t="shared" si="0"/>
        <v>7.1337044319904255</v>
      </c>
      <c r="T13" s="1">
        <v>25</v>
      </c>
      <c r="U13" s="1">
        <v>2.476</v>
      </c>
      <c r="V13" s="1">
        <f>CONVERT(U13,"um","mm")</f>
        <v>0.002476</v>
      </c>
      <c r="W13" s="1">
        <f t="shared" si="2"/>
        <v>8.65777297010991</v>
      </c>
    </row>
    <row r="14" spans="1:23" ht="8.25">
      <c r="A14" s="10">
        <v>0.98</v>
      </c>
      <c r="B14" s="11">
        <v>1000</v>
      </c>
      <c r="C14" s="6">
        <v>9.17</v>
      </c>
      <c r="D14" s="6">
        <v>90.8</v>
      </c>
      <c r="E14" s="6">
        <v>11.3</v>
      </c>
      <c r="F14" s="6"/>
      <c r="G14" s="6">
        <f>CONVERT(A14,"um","mm")</f>
        <v>0.00098</v>
      </c>
      <c r="H14" s="6">
        <f t="shared" si="1"/>
        <v>9.994930630321603</v>
      </c>
      <c r="I14" s="6">
        <v>90.8</v>
      </c>
      <c r="J14" s="6">
        <v>10</v>
      </c>
      <c r="K14" s="7">
        <v>11.3</v>
      </c>
      <c r="O14" s="1" t="s">
        <v>30</v>
      </c>
      <c r="P14" s="1">
        <v>3.036</v>
      </c>
      <c r="Q14" s="1">
        <f>CONVERT(P14,"um","mm")</f>
        <v>0.003036</v>
      </c>
      <c r="R14" s="1">
        <f t="shared" si="0"/>
        <v>8.363612493908708</v>
      </c>
      <c r="T14" s="1">
        <v>50</v>
      </c>
      <c r="U14" s="1">
        <v>7.121</v>
      </c>
      <c r="V14" s="1">
        <f>CONVERT(U14,"um","mm")</f>
        <v>0.007121</v>
      </c>
      <c r="W14" s="1">
        <f t="shared" si="2"/>
        <v>7.1337044319904255</v>
      </c>
    </row>
    <row r="15" spans="1:23" ht="8.25">
      <c r="A15" s="10">
        <v>1.95</v>
      </c>
      <c r="B15" s="11">
        <v>900</v>
      </c>
      <c r="C15" s="6">
        <v>20.5</v>
      </c>
      <c r="D15" s="6">
        <v>79.5</v>
      </c>
      <c r="E15" s="6">
        <v>14.5</v>
      </c>
      <c r="F15" s="6"/>
      <c r="G15" s="6">
        <f>CONVERT(A15,"um","mm")</f>
        <v>0.00195</v>
      </c>
      <c r="H15" s="6">
        <f t="shared" si="1"/>
        <v>9.002310160687202</v>
      </c>
      <c r="I15" s="6">
        <v>79.5</v>
      </c>
      <c r="J15" s="6">
        <v>9</v>
      </c>
      <c r="K15" s="7">
        <v>14.5</v>
      </c>
      <c r="O15" s="1" t="s">
        <v>14</v>
      </c>
      <c r="P15" s="1">
        <v>2.743</v>
      </c>
      <c r="Q15" s="1">
        <f>CONVERT(P15,"um","mm")</f>
        <v>0.002743</v>
      </c>
      <c r="R15" s="1">
        <f t="shared" si="0"/>
        <v>8.510029662475898</v>
      </c>
      <c r="T15" s="1">
        <v>75</v>
      </c>
      <c r="U15" s="1">
        <v>21.77</v>
      </c>
      <c r="V15" s="1">
        <f>CONVERT(U15,"um","mm")</f>
        <v>0.02177</v>
      </c>
      <c r="W15" s="1">
        <f t="shared" si="2"/>
        <v>5.521514782248605</v>
      </c>
    </row>
    <row r="16" spans="1:23" ht="8.25">
      <c r="A16" s="10">
        <v>3.9</v>
      </c>
      <c r="B16" s="11">
        <v>800</v>
      </c>
      <c r="C16" s="6">
        <v>35</v>
      </c>
      <c r="D16" s="6">
        <v>65</v>
      </c>
      <c r="E16" s="6">
        <v>17.2</v>
      </c>
      <c r="F16" s="6"/>
      <c r="G16" s="6">
        <f>CONVERT(A16,"um","mm")</f>
        <v>0.0039</v>
      </c>
      <c r="H16" s="6">
        <f t="shared" si="1"/>
        <v>8.002310160687202</v>
      </c>
      <c r="I16" s="6">
        <v>65</v>
      </c>
      <c r="J16" s="6">
        <v>8</v>
      </c>
      <c r="K16" s="7">
        <v>17.2</v>
      </c>
      <c r="O16" s="1" t="s">
        <v>15</v>
      </c>
      <c r="P16" s="1">
        <v>5.354</v>
      </c>
      <c r="Q16" s="1">
        <f>CONVERT(P16,"um","mm")</f>
        <v>0.005354</v>
      </c>
      <c r="R16" s="1">
        <f t="shared" si="0"/>
        <v>7.545167145683396</v>
      </c>
      <c r="T16" s="1">
        <v>84</v>
      </c>
      <c r="U16" s="1">
        <v>34.99</v>
      </c>
      <c r="V16" s="1">
        <f>CONVERT(U16,"um","mm")</f>
        <v>0.03499</v>
      </c>
      <c r="W16" s="1">
        <f t="shared" si="2"/>
        <v>4.836913525196962</v>
      </c>
    </row>
    <row r="17" spans="1:23" ht="8.25">
      <c r="A17" s="10">
        <v>7.8</v>
      </c>
      <c r="B17" s="11">
        <v>700</v>
      </c>
      <c r="C17" s="6">
        <v>52.2</v>
      </c>
      <c r="D17" s="6">
        <v>47.8</v>
      </c>
      <c r="E17" s="6">
        <v>15.6</v>
      </c>
      <c r="F17" s="6"/>
      <c r="G17" s="6">
        <f>CONVERT(A17,"um","mm")</f>
        <v>0.0078</v>
      </c>
      <c r="H17" s="6">
        <f t="shared" si="1"/>
        <v>7.002310160687201</v>
      </c>
      <c r="I17" s="6">
        <v>47.8</v>
      </c>
      <c r="J17" s="6">
        <v>7</v>
      </c>
      <c r="K17" s="7">
        <v>15.6</v>
      </c>
      <c r="O17" s="1" t="s">
        <v>16</v>
      </c>
      <c r="P17" s="1">
        <v>32.49</v>
      </c>
      <c r="T17" s="1">
        <v>90</v>
      </c>
      <c r="U17" s="1">
        <v>49.84</v>
      </c>
      <c r="V17" s="1">
        <f>CONVERT(U17,"um","mm")</f>
        <v>0.04984</v>
      </c>
      <c r="W17" s="1">
        <f t="shared" si="2"/>
        <v>4.32655212141281</v>
      </c>
    </row>
    <row r="18" spans="1:23" ht="8.25">
      <c r="A18" s="10">
        <v>15.6</v>
      </c>
      <c r="B18" s="11">
        <v>600</v>
      </c>
      <c r="C18" s="6">
        <v>67.8</v>
      </c>
      <c r="D18" s="6">
        <v>32.2</v>
      </c>
      <c r="E18" s="6">
        <v>14.1</v>
      </c>
      <c r="F18" s="6"/>
      <c r="G18" s="6">
        <f>CONVERT(A18,"um","mm")</f>
        <v>0.0156</v>
      </c>
      <c r="H18" s="6">
        <f t="shared" si="1"/>
        <v>6.002310160687201</v>
      </c>
      <c r="I18" s="6">
        <v>32.2</v>
      </c>
      <c r="J18" s="6">
        <v>6</v>
      </c>
      <c r="K18" s="7">
        <v>14.1</v>
      </c>
      <c r="O18" s="1" t="s">
        <v>17</v>
      </c>
      <c r="P18" s="1">
        <v>1056</v>
      </c>
      <c r="T18" s="1">
        <v>95</v>
      </c>
      <c r="U18" s="1">
        <v>78.88</v>
      </c>
      <c r="V18" s="1">
        <f>CONVERT(U18,"um","mm")</f>
        <v>0.07888</v>
      </c>
      <c r="W18" s="1">
        <f t="shared" si="2"/>
        <v>3.6641966380589004</v>
      </c>
    </row>
    <row r="19" spans="1:16" ht="8.25">
      <c r="A19" s="10">
        <v>31.2</v>
      </c>
      <c r="B19" s="11">
        <v>500</v>
      </c>
      <c r="C19" s="6">
        <v>81.9</v>
      </c>
      <c r="D19" s="6">
        <v>18.1</v>
      </c>
      <c r="E19" s="6">
        <v>3.18</v>
      </c>
      <c r="F19" s="6"/>
      <c r="G19" s="6">
        <f>CONVERT(A19,"um","mm")</f>
        <v>0.0312</v>
      </c>
      <c r="H19" s="6">
        <f t="shared" si="1"/>
        <v>5.002310160687201</v>
      </c>
      <c r="I19" s="6">
        <v>18.1</v>
      </c>
      <c r="J19" s="6">
        <v>5</v>
      </c>
      <c r="K19" s="7">
        <f>SUM(E19+E20+E21+E22)</f>
        <v>11.05</v>
      </c>
      <c r="O19" s="1" t="s">
        <v>18</v>
      </c>
      <c r="P19" s="1">
        <v>166.3</v>
      </c>
    </row>
    <row r="20" spans="1:31" ht="8.25">
      <c r="A20" s="10">
        <v>37.2</v>
      </c>
      <c r="B20" s="11">
        <v>400</v>
      </c>
      <c r="C20" s="6">
        <v>85.1</v>
      </c>
      <c r="D20" s="6">
        <v>14.9</v>
      </c>
      <c r="E20" s="6">
        <v>3</v>
      </c>
      <c r="F20" s="6"/>
      <c r="G20" s="6">
        <f>CONVERT(A20,"um","mm")</f>
        <v>0.0372</v>
      </c>
      <c r="H20" s="6">
        <f t="shared" si="1"/>
        <v>4.748553568441418</v>
      </c>
      <c r="I20" s="6">
        <v>14.9</v>
      </c>
      <c r="J20" s="6">
        <v>4</v>
      </c>
      <c r="K20" s="7">
        <f>SUM(E23+E24+E25+E26)</f>
        <v>4.42</v>
      </c>
      <c r="O20" s="1" t="s">
        <v>31</v>
      </c>
      <c r="P20" s="1">
        <v>3.406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45</v>
      </c>
      <c r="AE20" s="1" t="s">
        <v>46</v>
      </c>
    </row>
    <row r="21" spans="1:30" ht="8.25">
      <c r="A21" s="10">
        <v>44.2</v>
      </c>
      <c r="B21" s="11">
        <v>325</v>
      </c>
      <c r="C21" s="6">
        <v>88.1</v>
      </c>
      <c r="D21" s="6">
        <v>11.9</v>
      </c>
      <c r="E21" s="6">
        <v>2.72</v>
      </c>
      <c r="F21" s="6"/>
      <c r="G21" s="6">
        <f>CONVERT(A21,"um","mm")</f>
        <v>0.0442</v>
      </c>
      <c r="H21" s="6">
        <f t="shared" si="1"/>
        <v>4.499809820158018</v>
      </c>
      <c r="I21" s="6">
        <v>11.9</v>
      </c>
      <c r="J21" s="6">
        <v>3</v>
      </c>
      <c r="K21" s="7">
        <f>SUM(E27+E28+E29+E30)</f>
        <v>2.56</v>
      </c>
      <c r="O21" s="1" t="s">
        <v>32</v>
      </c>
      <c r="P21" s="1">
        <v>13.86</v>
      </c>
      <c r="U21" s="1">
        <v>0.000733</v>
      </c>
      <c r="V21" s="1">
        <v>0.001034</v>
      </c>
      <c r="W21" s="1">
        <v>0.0015009999999999997</v>
      </c>
      <c r="X21" s="1">
        <v>0.002476</v>
      </c>
      <c r="Y21" s="1">
        <v>0.007121</v>
      </c>
      <c r="Z21" s="1">
        <v>0.02177</v>
      </c>
      <c r="AA21" s="1">
        <v>0.03499</v>
      </c>
      <c r="AB21" s="1">
        <v>0.04984</v>
      </c>
      <c r="AC21" s="1">
        <v>0.07888</v>
      </c>
      <c r="AD21" s="1">
        <f>((W21+AA21)/2)</f>
        <v>0.0182455</v>
      </c>
    </row>
    <row r="22" spans="1:31" ht="8.25">
      <c r="A22" s="10">
        <v>52.6</v>
      </c>
      <c r="B22" s="11">
        <v>270</v>
      </c>
      <c r="C22" s="6">
        <v>90.8</v>
      </c>
      <c r="D22" s="6">
        <v>9.18</v>
      </c>
      <c r="E22" s="6">
        <v>2.15</v>
      </c>
      <c r="F22" s="6"/>
      <c r="G22" s="6">
        <f>CONVERT(A22,"um","mm")</f>
        <v>0.0526</v>
      </c>
      <c r="H22" s="6">
        <f t="shared" si="1"/>
        <v>4.2487933902571475</v>
      </c>
      <c r="I22" s="6">
        <v>9.18</v>
      </c>
      <c r="J22" s="6">
        <v>2</v>
      </c>
      <c r="K22" s="7">
        <f>SUM(E31+E32+E33+E34)</f>
        <v>0.03958</v>
      </c>
      <c r="U22" s="1">
        <v>10.413899181190363</v>
      </c>
      <c r="V22" s="1">
        <v>9.91754809900924</v>
      </c>
      <c r="W22" s="1">
        <v>9.379860307703487</v>
      </c>
      <c r="X22" s="1">
        <v>8.65777297010991</v>
      </c>
      <c r="Y22" s="1">
        <v>7.1337044319904255</v>
      </c>
      <c r="Z22" s="1">
        <v>5.521514782248605</v>
      </c>
      <c r="AA22" s="1">
        <v>4.836913525196962</v>
      </c>
      <c r="AB22" s="1">
        <v>4.32655212141281</v>
      </c>
      <c r="AC22" s="1">
        <v>3.6641966380589004</v>
      </c>
      <c r="AD22" s="1">
        <f>((W22+AA22)/2)</f>
        <v>7.1083869164502245</v>
      </c>
      <c r="AE22" s="1">
        <f>((X22-AB22)/2)</f>
        <v>2.16561042434855</v>
      </c>
    </row>
    <row r="23" spans="1:11" ht="8.25">
      <c r="A23" s="10">
        <v>62.5</v>
      </c>
      <c r="B23" s="11">
        <v>230</v>
      </c>
      <c r="C23" s="6">
        <v>93</v>
      </c>
      <c r="D23" s="6">
        <v>7.02</v>
      </c>
      <c r="E23" s="6">
        <v>1.55</v>
      </c>
      <c r="F23" s="6"/>
      <c r="G23" s="6">
        <f>CONVERT(A23,"um","mm")</f>
        <v>0.0625</v>
      </c>
      <c r="H23" s="6">
        <f t="shared" si="1"/>
        <v>4</v>
      </c>
      <c r="I23" s="6">
        <v>7.02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94.5</v>
      </c>
      <c r="D24" s="6">
        <v>5.47</v>
      </c>
      <c r="E24" s="6">
        <v>1.15</v>
      </c>
      <c r="F24" s="6"/>
      <c r="G24" s="6">
        <f>CONVERT(A24,"um","mm")</f>
        <v>0.074</v>
      </c>
      <c r="H24" s="6">
        <f t="shared" si="1"/>
        <v>3.7563309190331378</v>
      </c>
      <c r="I24" s="6">
        <v>5.47</v>
      </c>
      <c r="J24" s="6">
        <v>0</v>
      </c>
      <c r="K24" s="7">
        <f>SUM(E39+E40+E41+E42)</f>
        <v>0</v>
      </c>
      <c r="O24" s="1" t="s">
        <v>42</v>
      </c>
      <c r="P24" s="1" t="s">
        <v>43</v>
      </c>
      <c r="Q24" s="1" t="s">
        <v>44</v>
      </c>
    </row>
    <row r="25" spans="1:17" ht="8.25">
      <c r="A25" s="10">
        <v>88</v>
      </c>
      <c r="B25" s="11">
        <v>170</v>
      </c>
      <c r="C25" s="6">
        <v>95.7</v>
      </c>
      <c r="D25" s="6">
        <v>4.32</v>
      </c>
      <c r="E25" s="6">
        <v>0.92</v>
      </c>
      <c r="F25" s="6"/>
      <c r="G25" s="6">
        <f>CONVERT(A25,"um","mm")</f>
        <v>0.088</v>
      </c>
      <c r="H25" s="6">
        <f t="shared" si="1"/>
        <v>3.50635266602479</v>
      </c>
      <c r="I25" s="6">
        <v>4.32</v>
      </c>
      <c r="J25" s="6">
        <v>-1</v>
      </c>
      <c r="K25" s="7">
        <f>SUM(E43+E44)</f>
        <v>0</v>
      </c>
      <c r="O25" s="1">
        <f>SUM(K25+K24+K23+K22+K21+K20)</f>
        <v>7.0195799999999995</v>
      </c>
      <c r="P25" s="1">
        <f>SUM(K19+K18+K17+K16)</f>
        <v>57.95</v>
      </c>
      <c r="Q25" s="1">
        <f>SUM(K15+K14+K13+K12+K11+K10)</f>
        <v>34.97</v>
      </c>
    </row>
    <row r="26" spans="1:11" ht="8.25">
      <c r="A26" s="10">
        <v>105</v>
      </c>
      <c r="B26" s="11">
        <v>140</v>
      </c>
      <c r="C26" s="6">
        <v>96.6</v>
      </c>
      <c r="D26" s="6">
        <v>3.4</v>
      </c>
      <c r="E26" s="6">
        <v>0.8</v>
      </c>
      <c r="F26" s="6"/>
      <c r="G26" s="6">
        <f>CONVERT(A26,"um","mm")</f>
        <v>0.105</v>
      </c>
      <c r="H26" s="6">
        <f t="shared" si="1"/>
        <v>3.2515387669959646</v>
      </c>
      <c r="I26" s="6">
        <v>3.4</v>
      </c>
      <c r="J26" s="6"/>
      <c r="K26" s="7"/>
    </row>
    <row r="27" spans="1:11" ht="8.25">
      <c r="A27" s="10">
        <v>125</v>
      </c>
      <c r="B27" s="11">
        <v>120</v>
      </c>
      <c r="C27" s="6">
        <v>97.4</v>
      </c>
      <c r="D27" s="6">
        <v>2.6</v>
      </c>
      <c r="E27" s="6">
        <v>0.8</v>
      </c>
      <c r="F27" s="6"/>
      <c r="G27" s="6">
        <f>CONVERT(A27,"um","mm")</f>
        <v>0.125</v>
      </c>
      <c r="H27" s="6">
        <f t="shared" si="1"/>
        <v>3</v>
      </c>
      <c r="I27" s="6">
        <v>2.6</v>
      </c>
      <c r="J27" s="6"/>
      <c r="K27" s="7"/>
    </row>
    <row r="28" spans="1:11" ht="8.25">
      <c r="A28" s="10">
        <v>149</v>
      </c>
      <c r="B28" s="11">
        <v>100</v>
      </c>
      <c r="C28" s="6">
        <v>98.2</v>
      </c>
      <c r="D28" s="6">
        <v>1.81</v>
      </c>
      <c r="E28" s="6">
        <v>0.81</v>
      </c>
      <c r="F28" s="6"/>
      <c r="G28" s="6">
        <f>CONVERT(A28,"um","mm")</f>
        <v>0.149</v>
      </c>
      <c r="H28" s="6">
        <f t="shared" si="1"/>
        <v>2.746615764199926</v>
      </c>
      <c r="I28" s="6">
        <v>1.81</v>
      </c>
      <c r="J28" s="6"/>
      <c r="K28" s="7"/>
    </row>
    <row r="29" spans="1:11" ht="8.25">
      <c r="A29" s="10">
        <v>177</v>
      </c>
      <c r="B29" s="11">
        <v>80</v>
      </c>
      <c r="C29" s="6">
        <v>99</v>
      </c>
      <c r="D29" s="6">
        <v>0.99</v>
      </c>
      <c r="E29" s="6">
        <v>0.66</v>
      </c>
      <c r="F29" s="6"/>
      <c r="G29" s="6">
        <f>CONVERT(A29,"um","mm")</f>
        <v>0.177</v>
      </c>
      <c r="H29" s="6">
        <f t="shared" si="1"/>
        <v>2.49817873457909</v>
      </c>
      <c r="I29" s="6">
        <v>0.99</v>
      </c>
      <c r="J29" s="6"/>
      <c r="K29" s="7"/>
    </row>
    <row r="30" spans="1:11" ht="8.25">
      <c r="A30" s="10">
        <v>210</v>
      </c>
      <c r="B30" s="11">
        <v>70</v>
      </c>
      <c r="C30" s="6">
        <v>99.7</v>
      </c>
      <c r="D30" s="6">
        <v>0.33</v>
      </c>
      <c r="E30" s="6">
        <v>0.29</v>
      </c>
      <c r="F30" s="6"/>
      <c r="G30" s="6">
        <f>CONVERT(A30,"um","mm")</f>
        <v>0.21</v>
      </c>
      <c r="H30" s="6">
        <f t="shared" si="1"/>
        <v>2.2515387669959646</v>
      </c>
      <c r="I30" s="6">
        <v>0.33</v>
      </c>
      <c r="J30" s="6"/>
      <c r="K30" s="7"/>
    </row>
    <row r="31" spans="1:11" ht="8.25">
      <c r="A31" s="10">
        <v>250</v>
      </c>
      <c r="B31" s="11">
        <v>60</v>
      </c>
      <c r="C31" s="6">
        <v>99.96</v>
      </c>
      <c r="D31" s="6">
        <v>0.039</v>
      </c>
      <c r="E31" s="6">
        <v>0.039</v>
      </c>
      <c r="F31" s="6"/>
      <c r="G31" s="6">
        <f>CONVERT(A31,"um","mm")</f>
        <v>0.25</v>
      </c>
      <c r="H31" s="6">
        <f t="shared" si="1"/>
        <v>2</v>
      </c>
      <c r="I31" s="6">
        <v>0.039</v>
      </c>
      <c r="J31" s="6"/>
      <c r="K31" s="7"/>
    </row>
    <row r="32" spans="1:11" ht="8.25">
      <c r="A32" s="10">
        <v>297</v>
      </c>
      <c r="B32" s="11">
        <v>50</v>
      </c>
      <c r="C32" s="6">
        <v>99.999</v>
      </c>
      <c r="D32" s="6">
        <v>0.00058</v>
      </c>
      <c r="E32" s="6">
        <v>0.00058</v>
      </c>
      <c r="F32" s="6"/>
      <c r="G32" s="6">
        <f>CONVERT(A32,"um","mm")</f>
        <v>0.297</v>
      </c>
      <c r="H32" s="6">
        <f t="shared" si="1"/>
        <v>1.7514651638613215</v>
      </c>
      <c r="I32" s="6">
        <v>0.00058</v>
      </c>
      <c r="J32" s="6"/>
      <c r="K32" s="7"/>
    </row>
    <row r="33" spans="1:11" ht="8.25">
      <c r="A33" s="10">
        <v>354</v>
      </c>
      <c r="B33" s="11">
        <v>45</v>
      </c>
      <c r="C33" s="6">
        <v>100</v>
      </c>
      <c r="D33" s="6">
        <v>0</v>
      </c>
      <c r="E33" s="6">
        <v>0</v>
      </c>
      <c r="F33" s="6"/>
      <c r="G33" s="6">
        <f>CONVERT(A33,"um","mm")</f>
        <v>0.354</v>
      </c>
      <c r="H33" s="6">
        <f t="shared" si="1"/>
        <v>1.4981787345790896</v>
      </c>
      <c r="I33" s="6">
        <v>0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57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 t="s">
        <v>71</v>
      </c>
    </row>
    <row r="2" spans="1:5" ht="8.25">
      <c r="A2" s="1" t="s">
        <v>2</v>
      </c>
      <c r="B2" s="1" t="s">
        <v>72</v>
      </c>
      <c r="C2" s="1" t="s">
        <v>36</v>
      </c>
      <c r="D2" s="1" t="s">
        <v>37</v>
      </c>
      <c r="E2" s="1" t="s">
        <v>38</v>
      </c>
    </row>
    <row r="3" spans="1:6" ht="8.25">
      <c r="A3" s="1" t="s">
        <v>4</v>
      </c>
      <c r="B3" s="1" t="s">
        <v>73</v>
      </c>
      <c r="C3" s="1">
        <f>AVERAGE(E3:F3)</f>
        <v>11.791666666666666</v>
      </c>
      <c r="D3" s="1">
        <f>CONVERT(C3,"ft","m")</f>
        <v>3.5941</v>
      </c>
      <c r="E3" s="1">
        <f>CONVERT(VALUE(LEFT(B4,3)),"in","ft")</f>
        <v>11.666666666666666</v>
      </c>
      <c r="F3" s="1">
        <f>CONVERT(VALUE(RIGHT(B4,3)),"in","ft")</f>
        <v>11.916666666666666</v>
      </c>
    </row>
    <row r="4" spans="1:2" ht="8.25">
      <c r="A4" s="1" t="s">
        <v>6</v>
      </c>
      <c r="B4" s="1" t="s">
        <v>74</v>
      </c>
    </row>
    <row r="5" ht="8.25">
      <c r="A5" s="1" t="s">
        <v>8</v>
      </c>
    </row>
    <row r="6" ht="9" thickBot="1"/>
    <row r="7" spans="1:21" ht="9" thickTop="1">
      <c r="A7" s="2" t="s">
        <v>19</v>
      </c>
      <c r="B7" s="3" t="s">
        <v>26</v>
      </c>
      <c r="C7" s="3" t="s">
        <v>20</v>
      </c>
      <c r="D7" s="3" t="s">
        <v>21</v>
      </c>
      <c r="E7" s="3" t="s">
        <v>22</v>
      </c>
      <c r="F7" s="3"/>
      <c r="G7" s="3"/>
      <c r="H7" s="3"/>
      <c r="I7" s="3"/>
      <c r="J7" s="3"/>
      <c r="K7" s="4"/>
      <c r="T7" s="1" t="s">
        <v>24</v>
      </c>
      <c r="U7" s="1" t="s">
        <v>33</v>
      </c>
    </row>
    <row r="8" spans="1:23" ht="8.25">
      <c r="A8" s="5" t="s">
        <v>23</v>
      </c>
      <c r="B8" s="6"/>
      <c r="C8" s="6" t="s">
        <v>24</v>
      </c>
      <c r="D8" s="6" t="s">
        <v>24</v>
      </c>
      <c r="E8" s="6" t="s">
        <v>24</v>
      </c>
      <c r="F8" s="6"/>
      <c r="G8" s="6"/>
      <c r="H8" s="6"/>
      <c r="I8" s="6"/>
      <c r="J8" s="6"/>
      <c r="K8" s="7"/>
      <c r="Q8" s="1" t="s">
        <v>27</v>
      </c>
      <c r="R8" s="1" t="s">
        <v>28</v>
      </c>
      <c r="T8" s="1" t="s">
        <v>25</v>
      </c>
      <c r="U8" s="1" t="s">
        <v>34</v>
      </c>
      <c r="V8" s="1" t="s">
        <v>27</v>
      </c>
      <c r="W8" s="1" t="s">
        <v>28</v>
      </c>
    </row>
    <row r="9" spans="1:21" ht="8.25">
      <c r="A9" s="5"/>
      <c r="B9" s="6"/>
      <c r="C9" s="6" t="s">
        <v>25</v>
      </c>
      <c r="D9" s="6" t="s">
        <v>29</v>
      </c>
      <c r="E9" s="6" t="s">
        <v>25</v>
      </c>
      <c r="F9" s="6"/>
      <c r="G9" s="6" t="s">
        <v>27</v>
      </c>
      <c r="H9" s="6" t="s">
        <v>28</v>
      </c>
      <c r="I9" s="6" t="s">
        <v>39</v>
      </c>
      <c r="J9" s="6" t="s">
        <v>40</v>
      </c>
      <c r="K9" s="7" t="s">
        <v>41</v>
      </c>
      <c r="O9" s="1" t="s">
        <v>9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35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10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0.833</v>
      </c>
      <c r="V10" s="1">
        <f>CONVERT(U10,"um","mm")</f>
        <v>0.000833</v>
      </c>
      <c r="W10" s="1">
        <f>-LOG(V10/1,2)</f>
        <v>10.229395883958627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11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1.302</v>
      </c>
      <c r="V11" s="1">
        <f>CONVERT(U11,"um","mm")</f>
        <v>0.001302</v>
      </c>
      <c r="W11" s="1">
        <f aca="true" t="shared" si="2" ref="W11:W18">-LOG(V11/1,2)</f>
        <v>9.58505483615854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0.72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0.72</v>
      </c>
      <c r="O12" s="1" t="s">
        <v>12</v>
      </c>
      <c r="P12" s="1">
        <v>69.45</v>
      </c>
      <c r="Q12" s="1">
        <f>CONVERT(P12,"um","mm")</f>
        <v>0.06945</v>
      </c>
      <c r="R12" s="1">
        <f t="shared" si="0"/>
        <v>3.8478814955680574</v>
      </c>
      <c r="T12" s="1">
        <v>16</v>
      </c>
      <c r="U12" s="1">
        <v>2.161</v>
      </c>
      <c r="V12" s="1">
        <f>CONVERT(U12,"um","mm")</f>
        <v>0.002161</v>
      </c>
      <c r="W12" s="1">
        <f t="shared" si="2"/>
        <v>8.854085212464668</v>
      </c>
    </row>
    <row r="13" spans="1:23" ht="8.25">
      <c r="A13" s="10">
        <v>0.49</v>
      </c>
      <c r="B13" s="11">
        <v>1100</v>
      </c>
      <c r="C13" s="6">
        <v>0.72</v>
      </c>
      <c r="D13" s="6">
        <v>99.3</v>
      </c>
      <c r="E13" s="6">
        <v>6.05</v>
      </c>
      <c r="F13" s="6"/>
      <c r="G13" s="6">
        <f>CONVERT(A13,"um","mm")</f>
        <v>0.00049</v>
      </c>
      <c r="H13" s="6">
        <f t="shared" si="1"/>
        <v>10.994930630321603</v>
      </c>
      <c r="I13" s="6">
        <v>99.3</v>
      </c>
      <c r="J13" s="6">
        <v>11</v>
      </c>
      <c r="K13" s="7">
        <v>6.05</v>
      </c>
      <c r="O13" s="1" t="s">
        <v>13</v>
      </c>
      <c r="P13" s="1">
        <v>20.01</v>
      </c>
      <c r="Q13" s="1">
        <f>CONVERT(P13,"um","mm")</f>
        <v>0.020010000000000003</v>
      </c>
      <c r="R13" s="1">
        <f t="shared" si="0"/>
        <v>5.64313502253107</v>
      </c>
      <c r="T13" s="1">
        <v>25</v>
      </c>
      <c r="U13" s="1">
        <v>4.065</v>
      </c>
      <c r="V13" s="1">
        <f>CONVERT(U13,"um","mm")</f>
        <v>0.004065000000000001</v>
      </c>
      <c r="W13" s="1">
        <f t="shared" si="2"/>
        <v>7.942528932361784</v>
      </c>
    </row>
    <row r="14" spans="1:23" ht="8.25">
      <c r="A14" s="10">
        <v>0.98</v>
      </c>
      <c r="B14" s="11">
        <v>1000</v>
      </c>
      <c r="C14" s="6">
        <v>6.77</v>
      </c>
      <c r="D14" s="6">
        <v>93.2</v>
      </c>
      <c r="E14" s="6">
        <v>7.96</v>
      </c>
      <c r="F14" s="6"/>
      <c r="G14" s="6">
        <f>CONVERT(A14,"um","mm")</f>
        <v>0.00098</v>
      </c>
      <c r="H14" s="6">
        <f t="shared" si="1"/>
        <v>9.994930630321603</v>
      </c>
      <c r="I14" s="6">
        <v>93.2</v>
      </c>
      <c r="J14" s="6">
        <v>10</v>
      </c>
      <c r="K14" s="7">
        <v>7.96</v>
      </c>
      <c r="O14" s="1" t="s">
        <v>30</v>
      </c>
      <c r="P14" s="1">
        <v>4.223</v>
      </c>
      <c r="Q14" s="1">
        <f>CONVERT(P14,"um","mm")</f>
        <v>0.004223</v>
      </c>
      <c r="R14" s="1">
        <f t="shared" si="0"/>
        <v>7.887516037522873</v>
      </c>
      <c r="T14" s="1">
        <v>50</v>
      </c>
      <c r="U14" s="1">
        <v>20.01</v>
      </c>
      <c r="V14" s="1">
        <f>CONVERT(U14,"um","mm")</f>
        <v>0.020010000000000003</v>
      </c>
      <c r="W14" s="1">
        <f t="shared" si="2"/>
        <v>5.64313502253107</v>
      </c>
    </row>
    <row r="15" spans="1:23" ht="8.25">
      <c r="A15" s="10">
        <v>1.95</v>
      </c>
      <c r="B15" s="11">
        <v>900</v>
      </c>
      <c r="C15" s="6">
        <v>14.7</v>
      </c>
      <c r="D15" s="6">
        <v>85.3</v>
      </c>
      <c r="E15" s="6">
        <v>9.62</v>
      </c>
      <c r="F15" s="6"/>
      <c r="G15" s="6">
        <f>CONVERT(A15,"um","mm")</f>
        <v>0.00195</v>
      </c>
      <c r="H15" s="6">
        <f t="shared" si="1"/>
        <v>9.002310160687202</v>
      </c>
      <c r="I15" s="6">
        <v>85.3</v>
      </c>
      <c r="J15" s="6">
        <v>9</v>
      </c>
      <c r="K15" s="7">
        <v>9.62</v>
      </c>
      <c r="O15" s="1" t="s">
        <v>14</v>
      </c>
      <c r="P15" s="1">
        <v>3.471</v>
      </c>
      <c r="Q15" s="1">
        <f>CONVERT(P15,"um","mm")</f>
        <v>0.003471</v>
      </c>
      <c r="R15" s="1">
        <f t="shared" si="0"/>
        <v>8.170432919495529</v>
      </c>
      <c r="T15" s="1">
        <v>75</v>
      </c>
      <c r="U15" s="1">
        <v>66.23</v>
      </c>
      <c r="V15" s="1">
        <f>CONVERT(U15,"um","mm")</f>
        <v>0.06623</v>
      </c>
      <c r="W15" s="1">
        <f t="shared" si="2"/>
        <v>3.9163713315436057</v>
      </c>
    </row>
    <row r="16" spans="1:23" ht="8.25">
      <c r="A16" s="10">
        <v>3.9</v>
      </c>
      <c r="B16" s="11">
        <v>800</v>
      </c>
      <c r="C16" s="6">
        <v>24.3</v>
      </c>
      <c r="D16" s="6">
        <v>75.7</v>
      </c>
      <c r="E16" s="6">
        <v>11.3</v>
      </c>
      <c r="F16" s="6"/>
      <c r="G16" s="6">
        <f>CONVERT(A16,"um","mm")</f>
        <v>0.0039</v>
      </c>
      <c r="H16" s="6">
        <f t="shared" si="1"/>
        <v>8.002310160687202</v>
      </c>
      <c r="I16" s="6">
        <v>75.7</v>
      </c>
      <c r="J16" s="6">
        <v>8</v>
      </c>
      <c r="K16" s="7">
        <v>11.3</v>
      </c>
      <c r="O16" s="1" t="s">
        <v>15</v>
      </c>
      <c r="P16" s="1">
        <v>50.22</v>
      </c>
      <c r="Q16" s="1">
        <f>CONVERT(P16,"um","mm")</f>
        <v>0.05022</v>
      </c>
      <c r="R16" s="1">
        <f t="shared" si="0"/>
        <v>4.315594161165312</v>
      </c>
      <c r="T16" s="1">
        <v>84</v>
      </c>
      <c r="U16" s="1">
        <v>108.9</v>
      </c>
      <c r="V16" s="1">
        <f>CONVERT(U16,"um","mm")</f>
        <v>0.1089</v>
      </c>
      <c r="W16" s="1">
        <f t="shared" si="2"/>
        <v>3.1989241408325424</v>
      </c>
    </row>
    <row r="17" spans="1:23" ht="8.25">
      <c r="A17" s="10">
        <v>7.8</v>
      </c>
      <c r="B17" s="11">
        <v>700</v>
      </c>
      <c r="C17" s="6">
        <v>35.6</v>
      </c>
      <c r="D17" s="6">
        <v>64.4</v>
      </c>
      <c r="E17" s="6">
        <v>10.3</v>
      </c>
      <c r="F17" s="6"/>
      <c r="G17" s="6">
        <f>CONVERT(A17,"um","mm")</f>
        <v>0.0078</v>
      </c>
      <c r="H17" s="6">
        <f t="shared" si="1"/>
        <v>7.002310160687201</v>
      </c>
      <c r="I17" s="6">
        <v>64.4</v>
      </c>
      <c r="J17" s="6">
        <v>7</v>
      </c>
      <c r="K17" s="7">
        <v>10.3</v>
      </c>
      <c r="O17" s="1" t="s">
        <v>16</v>
      </c>
      <c r="P17" s="1">
        <v>131</v>
      </c>
      <c r="T17" s="1">
        <v>90</v>
      </c>
      <c r="U17" s="1">
        <v>183.2</v>
      </c>
      <c r="V17" s="1">
        <f>CONVERT(U17,"um","mm")</f>
        <v>0.1832</v>
      </c>
      <c r="W17" s="1">
        <f t="shared" si="2"/>
        <v>2.4485085914525055</v>
      </c>
    </row>
    <row r="18" spans="1:23" ht="8.25">
      <c r="A18" s="10">
        <v>15.6</v>
      </c>
      <c r="B18" s="11">
        <v>600</v>
      </c>
      <c r="C18" s="6">
        <v>45.9</v>
      </c>
      <c r="D18" s="6">
        <v>54.1</v>
      </c>
      <c r="E18" s="6">
        <v>11.9</v>
      </c>
      <c r="F18" s="6"/>
      <c r="G18" s="6">
        <f>CONVERT(A18,"um","mm")</f>
        <v>0.0156</v>
      </c>
      <c r="H18" s="6">
        <f t="shared" si="1"/>
        <v>6.002310160687201</v>
      </c>
      <c r="I18" s="6">
        <v>54.1</v>
      </c>
      <c r="J18" s="6">
        <v>6</v>
      </c>
      <c r="K18" s="7">
        <v>11.9</v>
      </c>
      <c r="O18" s="1" t="s">
        <v>17</v>
      </c>
      <c r="P18" s="1">
        <v>17157</v>
      </c>
      <c r="T18" s="1">
        <v>95</v>
      </c>
      <c r="U18" s="1">
        <v>360.7</v>
      </c>
      <c r="V18" s="1">
        <f>CONVERT(U18,"um","mm")</f>
        <v>0.3607</v>
      </c>
      <c r="W18" s="1">
        <f t="shared" si="2"/>
        <v>1.471128671761879</v>
      </c>
    </row>
    <row r="19" spans="1:16" ht="8.25">
      <c r="A19" s="10">
        <v>31.2</v>
      </c>
      <c r="B19" s="11">
        <v>500</v>
      </c>
      <c r="C19" s="6">
        <v>57.8</v>
      </c>
      <c r="D19" s="6">
        <v>42.2</v>
      </c>
      <c r="E19" s="6">
        <v>3.63</v>
      </c>
      <c r="F19" s="6"/>
      <c r="G19" s="6">
        <f>CONVERT(A19,"um","mm")</f>
        <v>0.0312</v>
      </c>
      <c r="H19" s="6">
        <f t="shared" si="1"/>
        <v>5.002310160687201</v>
      </c>
      <c r="I19" s="6">
        <v>42.2</v>
      </c>
      <c r="J19" s="6">
        <v>5</v>
      </c>
      <c r="K19" s="7">
        <f>SUM(E19+E20+E21+E22)</f>
        <v>15.91</v>
      </c>
      <c r="O19" s="1" t="s">
        <v>18</v>
      </c>
      <c r="P19" s="1">
        <v>188.6</v>
      </c>
    </row>
    <row r="20" spans="1:31" ht="8.25">
      <c r="A20" s="10">
        <v>37.2</v>
      </c>
      <c r="B20" s="11">
        <v>400</v>
      </c>
      <c r="C20" s="6">
        <v>61.5</v>
      </c>
      <c r="D20" s="6">
        <v>38.5</v>
      </c>
      <c r="E20" s="6">
        <v>3.98</v>
      </c>
      <c r="F20" s="6"/>
      <c r="G20" s="6">
        <f>CONVERT(A20,"um","mm")</f>
        <v>0.0372</v>
      </c>
      <c r="H20" s="6">
        <f t="shared" si="1"/>
        <v>4.748553568441418</v>
      </c>
      <c r="I20" s="6">
        <v>38.5</v>
      </c>
      <c r="J20" s="6">
        <v>4</v>
      </c>
      <c r="K20" s="7">
        <f>SUM(E23+E24+E25+E26)</f>
        <v>12.16</v>
      </c>
      <c r="O20" s="1" t="s">
        <v>31</v>
      </c>
      <c r="P20" s="1">
        <v>3.266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45</v>
      </c>
      <c r="AE20" s="1" t="s">
        <v>46</v>
      </c>
    </row>
    <row r="21" spans="1:30" ht="8.25">
      <c r="A21" s="10">
        <v>44.2</v>
      </c>
      <c r="B21" s="11">
        <v>325</v>
      </c>
      <c r="C21" s="6">
        <v>65.4</v>
      </c>
      <c r="D21" s="6">
        <v>34.6</v>
      </c>
      <c r="E21" s="6">
        <v>4.24</v>
      </c>
      <c r="F21" s="6"/>
      <c r="G21" s="6">
        <f>CONVERT(A21,"um","mm")</f>
        <v>0.0442</v>
      </c>
      <c r="H21" s="6">
        <f t="shared" si="1"/>
        <v>4.499809820158018</v>
      </c>
      <c r="I21" s="6">
        <v>34.6</v>
      </c>
      <c r="J21" s="6">
        <v>3</v>
      </c>
      <c r="K21" s="7">
        <f>SUM(E27+E28+E29+E30)</f>
        <v>6.65</v>
      </c>
      <c r="O21" s="1" t="s">
        <v>32</v>
      </c>
      <c r="P21" s="1">
        <v>11.52</v>
      </c>
      <c r="U21" s="1">
        <v>0.000833</v>
      </c>
      <c r="V21" s="1">
        <v>0.001302</v>
      </c>
      <c r="W21" s="1">
        <v>0.002161</v>
      </c>
      <c r="X21" s="1">
        <v>0.004065000000000001</v>
      </c>
      <c r="Y21" s="1">
        <v>0.020010000000000003</v>
      </c>
      <c r="Z21" s="1">
        <v>0.06623</v>
      </c>
      <c r="AA21" s="1">
        <v>0.1089</v>
      </c>
      <c r="AB21" s="1">
        <v>0.1832</v>
      </c>
      <c r="AC21" s="1">
        <v>0.3607</v>
      </c>
      <c r="AD21" s="1">
        <f>((W21+AA21)/2)</f>
        <v>0.055530499999999997</v>
      </c>
    </row>
    <row r="22" spans="1:31" ht="8.25">
      <c r="A22" s="10">
        <v>52.6</v>
      </c>
      <c r="B22" s="11">
        <v>270</v>
      </c>
      <c r="C22" s="6">
        <v>69.7</v>
      </c>
      <c r="D22" s="6">
        <v>30.3</v>
      </c>
      <c r="E22" s="6">
        <v>4.06</v>
      </c>
      <c r="F22" s="6"/>
      <c r="G22" s="6">
        <f>CONVERT(A22,"um","mm")</f>
        <v>0.0526</v>
      </c>
      <c r="H22" s="6">
        <f t="shared" si="1"/>
        <v>4.2487933902571475</v>
      </c>
      <c r="I22" s="6">
        <v>30.3</v>
      </c>
      <c r="J22" s="6">
        <v>2</v>
      </c>
      <c r="K22" s="7">
        <f>SUM(E31+E32+E33+E34)</f>
        <v>4.54</v>
      </c>
      <c r="U22" s="1">
        <v>10.229395883958627</v>
      </c>
      <c r="V22" s="1">
        <v>9.58505483615854</v>
      </c>
      <c r="W22" s="1">
        <v>8.854085212464668</v>
      </c>
      <c r="X22" s="1">
        <v>7.942528932361784</v>
      </c>
      <c r="Y22" s="1">
        <v>5.64313502253107</v>
      </c>
      <c r="Z22" s="1">
        <v>3.9163713315436057</v>
      </c>
      <c r="AA22" s="1">
        <v>3.1989241408325424</v>
      </c>
      <c r="AB22" s="1">
        <v>2.4485085914525055</v>
      </c>
      <c r="AC22" s="1">
        <v>1.471128671761879</v>
      </c>
      <c r="AD22" s="1">
        <f>((W22+AA22)/2)</f>
        <v>6.026504676648605</v>
      </c>
      <c r="AE22" s="1">
        <f>((X22-AB22)/2)</f>
        <v>2.7470101704546392</v>
      </c>
    </row>
    <row r="23" spans="1:11" ht="8.25">
      <c r="A23" s="10">
        <v>62.5</v>
      </c>
      <c r="B23" s="11">
        <v>230</v>
      </c>
      <c r="C23" s="6">
        <v>73.7</v>
      </c>
      <c r="D23" s="6">
        <v>26.3</v>
      </c>
      <c r="E23" s="6">
        <v>3.61</v>
      </c>
      <c r="F23" s="6"/>
      <c r="G23" s="6">
        <f>CONVERT(A23,"um","mm")</f>
        <v>0.0625</v>
      </c>
      <c r="H23" s="6">
        <f t="shared" si="1"/>
        <v>4</v>
      </c>
      <c r="I23" s="6">
        <v>26.3</v>
      </c>
      <c r="J23" s="6">
        <v>1</v>
      </c>
      <c r="K23" s="7">
        <f>SUM(E35+E36+E37+E38)</f>
        <v>2.92</v>
      </c>
    </row>
    <row r="24" spans="1:17" ht="8.25">
      <c r="A24" s="10">
        <v>74</v>
      </c>
      <c r="B24" s="11">
        <v>200</v>
      </c>
      <c r="C24" s="6">
        <v>77.3</v>
      </c>
      <c r="D24" s="6">
        <v>22.7</v>
      </c>
      <c r="E24" s="6">
        <v>3.25</v>
      </c>
      <c r="F24" s="6"/>
      <c r="G24" s="6">
        <f>CONVERT(A24,"um","mm")</f>
        <v>0.074</v>
      </c>
      <c r="H24" s="6">
        <f t="shared" si="1"/>
        <v>3.7563309190331378</v>
      </c>
      <c r="I24" s="6">
        <v>22.7</v>
      </c>
      <c r="J24" s="6">
        <v>0</v>
      </c>
      <c r="K24" s="7">
        <f>SUM(E39+E40+E41+E42)</f>
        <v>0.0023</v>
      </c>
      <c r="O24" s="1" t="s">
        <v>42</v>
      </c>
      <c r="P24" s="1" t="s">
        <v>43</v>
      </c>
      <c r="Q24" s="1" t="s">
        <v>44</v>
      </c>
    </row>
    <row r="25" spans="1:17" ht="8.25">
      <c r="A25" s="10">
        <v>88</v>
      </c>
      <c r="B25" s="11">
        <v>170</v>
      </c>
      <c r="C25" s="6">
        <v>80.6</v>
      </c>
      <c r="D25" s="6">
        <v>19.4</v>
      </c>
      <c r="E25" s="6">
        <v>2.87</v>
      </c>
      <c r="F25" s="6"/>
      <c r="G25" s="6">
        <f>CONVERT(A25,"um","mm")</f>
        <v>0.088</v>
      </c>
      <c r="H25" s="6">
        <f t="shared" si="1"/>
        <v>3.50635266602479</v>
      </c>
      <c r="I25" s="6">
        <v>19.4</v>
      </c>
      <c r="J25" s="6">
        <v>-1</v>
      </c>
      <c r="K25" s="7">
        <f>SUM(E43+E44)</f>
        <v>0</v>
      </c>
      <c r="O25" s="1">
        <f>SUM(K25+K24+K23+K22+K21+K20)</f>
        <v>26.2723</v>
      </c>
      <c r="P25" s="1">
        <f>SUM(K19+K18+K17+K16)</f>
        <v>49.41</v>
      </c>
      <c r="Q25" s="1">
        <f>SUM(K15+K14+K13+K12+K11+K10)</f>
        <v>24.349999999999998</v>
      </c>
    </row>
    <row r="26" spans="1:11" ht="8.25">
      <c r="A26" s="10">
        <v>105</v>
      </c>
      <c r="B26" s="11">
        <v>140</v>
      </c>
      <c r="C26" s="6">
        <v>83.5</v>
      </c>
      <c r="D26" s="6">
        <v>16.5</v>
      </c>
      <c r="E26" s="6">
        <v>2.43</v>
      </c>
      <c r="F26" s="6"/>
      <c r="G26" s="6">
        <f>CONVERT(A26,"um","mm")</f>
        <v>0.105</v>
      </c>
      <c r="H26" s="6">
        <f t="shared" si="1"/>
        <v>3.2515387669959646</v>
      </c>
      <c r="I26" s="6">
        <v>16.5</v>
      </c>
      <c r="J26" s="6"/>
      <c r="K26" s="7"/>
    </row>
    <row r="27" spans="1:11" ht="8.25">
      <c r="A27" s="10">
        <v>125</v>
      </c>
      <c r="B27" s="11">
        <v>120</v>
      </c>
      <c r="C27" s="6">
        <v>85.9</v>
      </c>
      <c r="D27" s="6">
        <v>14.1</v>
      </c>
      <c r="E27" s="6">
        <v>2.08</v>
      </c>
      <c r="F27" s="6"/>
      <c r="G27" s="6">
        <f>CONVERT(A27,"um","mm")</f>
        <v>0.125</v>
      </c>
      <c r="H27" s="6">
        <f t="shared" si="1"/>
        <v>3</v>
      </c>
      <c r="I27" s="6">
        <v>14.1</v>
      </c>
      <c r="J27" s="6"/>
      <c r="K27" s="7"/>
    </row>
    <row r="28" spans="1:11" ht="8.25">
      <c r="A28" s="10">
        <v>149</v>
      </c>
      <c r="B28" s="11">
        <v>100</v>
      </c>
      <c r="C28" s="6">
        <v>88</v>
      </c>
      <c r="D28" s="6">
        <v>12</v>
      </c>
      <c r="E28" s="6">
        <v>1.74</v>
      </c>
      <c r="F28" s="6"/>
      <c r="G28" s="6">
        <f>CONVERT(A28,"um","mm")</f>
        <v>0.149</v>
      </c>
      <c r="H28" s="6">
        <f t="shared" si="1"/>
        <v>2.746615764199926</v>
      </c>
      <c r="I28" s="6">
        <v>12</v>
      </c>
      <c r="J28" s="6"/>
      <c r="K28" s="7"/>
    </row>
    <row r="29" spans="1:11" ht="8.25">
      <c r="A29" s="10">
        <v>177</v>
      </c>
      <c r="B29" s="11">
        <v>80</v>
      </c>
      <c r="C29" s="6">
        <v>89.7</v>
      </c>
      <c r="D29" s="6">
        <v>10.3</v>
      </c>
      <c r="E29" s="6">
        <v>1.49</v>
      </c>
      <c r="F29" s="6"/>
      <c r="G29" s="6">
        <f>CONVERT(A29,"um","mm")</f>
        <v>0.177</v>
      </c>
      <c r="H29" s="6">
        <f t="shared" si="1"/>
        <v>2.49817873457909</v>
      </c>
      <c r="I29" s="6">
        <v>10.3</v>
      </c>
      <c r="J29" s="6"/>
      <c r="K29" s="7"/>
    </row>
    <row r="30" spans="1:11" ht="8.25">
      <c r="A30" s="10">
        <v>210</v>
      </c>
      <c r="B30" s="11">
        <v>70</v>
      </c>
      <c r="C30" s="6">
        <v>91.2</v>
      </c>
      <c r="D30" s="6">
        <v>8.81</v>
      </c>
      <c r="E30" s="6">
        <v>1.34</v>
      </c>
      <c r="F30" s="6"/>
      <c r="G30" s="6">
        <f>CONVERT(A30,"um","mm")</f>
        <v>0.21</v>
      </c>
      <c r="H30" s="6">
        <f t="shared" si="1"/>
        <v>2.2515387669959646</v>
      </c>
      <c r="I30" s="6">
        <v>8.81</v>
      </c>
      <c r="J30" s="6"/>
      <c r="K30" s="7"/>
    </row>
    <row r="31" spans="1:11" ht="8.25">
      <c r="A31" s="10">
        <v>250</v>
      </c>
      <c r="B31" s="11">
        <v>60</v>
      </c>
      <c r="C31" s="6">
        <v>92.5</v>
      </c>
      <c r="D31" s="6">
        <v>7.48</v>
      </c>
      <c r="E31" s="6">
        <v>1.19</v>
      </c>
      <c r="F31" s="6"/>
      <c r="G31" s="6">
        <f>CONVERT(A31,"um","mm")</f>
        <v>0.25</v>
      </c>
      <c r="H31" s="6">
        <f t="shared" si="1"/>
        <v>2</v>
      </c>
      <c r="I31" s="6">
        <v>7.48</v>
      </c>
      <c r="J31" s="6"/>
      <c r="K31" s="7"/>
    </row>
    <row r="32" spans="1:11" ht="8.25">
      <c r="A32" s="10">
        <v>297</v>
      </c>
      <c r="B32" s="11">
        <v>50</v>
      </c>
      <c r="C32" s="6">
        <v>93.7</v>
      </c>
      <c r="D32" s="6">
        <v>6.28</v>
      </c>
      <c r="E32" s="6">
        <v>1.16</v>
      </c>
      <c r="F32" s="6"/>
      <c r="G32" s="6">
        <f>CONVERT(A32,"um","mm")</f>
        <v>0.297</v>
      </c>
      <c r="H32" s="6">
        <f t="shared" si="1"/>
        <v>1.7514651638613215</v>
      </c>
      <c r="I32" s="6">
        <v>6.28</v>
      </c>
      <c r="J32" s="6"/>
      <c r="K32" s="7"/>
    </row>
    <row r="33" spans="1:11" ht="8.25">
      <c r="A33" s="10">
        <v>354</v>
      </c>
      <c r="B33" s="11">
        <v>45</v>
      </c>
      <c r="C33" s="6">
        <v>94.9</v>
      </c>
      <c r="D33" s="6">
        <v>5.12</v>
      </c>
      <c r="E33" s="6">
        <v>1.1</v>
      </c>
      <c r="F33" s="6"/>
      <c r="G33" s="6">
        <f>CONVERT(A33,"um","mm")</f>
        <v>0.354</v>
      </c>
      <c r="H33" s="6">
        <f t="shared" si="1"/>
        <v>1.4981787345790896</v>
      </c>
      <c r="I33" s="6">
        <v>5.12</v>
      </c>
      <c r="J33" s="6"/>
      <c r="K33" s="7"/>
    </row>
    <row r="34" spans="1:11" ht="8.25">
      <c r="A34" s="10">
        <v>420</v>
      </c>
      <c r="B34" s="11">
        <v>40</v>
      </c>
      <c r="C34" s="6">
        <v>96</v>
      </c>
      <c r="D34" s="6">
        <v>4.02</v>
      </c>
      <c r="E34" s="6">
        <v>1.09</v>
      </c>
      <c r="F34" s="6"/>
      <c r="G34" s="6">
        <f>CONVERT(A34,"um","mm")</f>
        <v>0.42</v>
      </c>
      <c r="H34" s="6">
        <f t="shared" si="1"/>
        <v>1.2515387669959643</v>
      </c>
      <c r="I34" s="6">
        <v>4.02</v>
      </c>
      <c r="J34" s="6"/>
      <c r="K34" s="7"/>
    </row>
    <row r="35" spans="1:11" ht="8.25">
      <c r="A35" s="10">
        <v>500</v>
      </c>
      <c r="B35" s="11">
        <v>35</v>
      </c>
      <c r="C35" s="6">
        <v>97.1</v>
      </c>
      <c r="D35" s="6">
        <v>2.93</v>
      </c>
      <c r="E35" s="6">
        <v>1.03</v>
      </c>
      <c r="F35" s="6"/>
      <c r="G35" s="6">
        <f>CONVERT(A35,"um","mm")</f>
        <v>0.5</v>
      </c>
      <c r="H35" s="6">
        <f t="shared" si="1"/>
        <v>1</v>
      </c>
      <c r="I35" s="6">
        <v>2.93</v>
      </c>
      <c r="J35" s="6"/>
      <c r="K35" s="7"/>
    </row>
    <row r="36" spans="1:11" ht="8.25">
      <c r="A36" s="10">
        <v>590</v>
      </c>
      <c r="B36" s="11">
        <v>30</v>
      </c>
      <c r="C36" s="6">
        <v>98.1</v>
      </c>
      <c r="D36" s="6">
        <v>1.89</v>
      </c>
      <c r="E36" s="6">
        <v>1.14</v>
      </c>
      <c r="F36" s="6"/>
      <c r="G36" s="6">
        <f>CONVERT(A36,"um","mm")</f>
        <v>0.59</v>
      </c>
      <c r="H36" s="6">
        <f t="shared" si="1"/>
        <v>0.7612131404128836</v>
      </c>
      <c r="I36" s="6">
        <v>1.89</v>
      </c>
      <c r="J36" s="6"/>
      <c r="K36" s="7"/>
    </row>
    <row r="37" spans="1:11" ht="8.25">
      <c r="A37" s="10">
        <v>710</v>
      </c>
      <c r="B37" s="11">
        <v>25</v>
      </c>
      <c r="C37" s="6">
        <v>99.2</v>
      </c>
      <c r="D37" s="6">
        <v>0.75</v>
      </c>
      <c r="E37" s="6">
        <v>0.63</v>
      </c>
      <c r="F37" s="6"/>
      <c r="G37" s="6">
        <f>CONVERT(A37,"um","mm")</f>
        <v>0.71</v>
      </c>
      <c r="H37" s="6">
        <f t="shared" si="1"/>
        <v>0.49410907027004275</v>
      </c>
      <c r="I37" s="6">
        <v>0.75</v>
      </c>
      <c r="J37" s="6"/>
      <c r="K37" s="7"/>
    </row>
    <row r="38" spans="1:11" ht="8.25">
      <c r="A38" s="10">
        <v>840</v>
      </c>
      <c r="B38" s="11">
        <v>20</v>
      </c>
      <c r="C38" s="6">
        <v>99.9</v>
      </c>
      <c r="D38" s="6">
        <v>0.12</v>
      </c>
      <c r="E38" s="6">
        <v>0.12</v>
      </c>
      <c r="F38" s="6"/>
      <c r="G38" s="6">
        <f>CONVERT(A38,"um","mm")</f>
        <v>0.84</v>
      </c>
      <c r="H38" s="6">
        <f t="shared" si="1"/>
        <v>0.2515387669959645</v>
      </c>
      <c r="I38" s="6">
        <v>0.12</v>
      </c>
      <c r="J38" s="6"/>
      <c r="K38" s="7"/>
    </row>
    <row r="39" spans="1:11" ht="8.25">
      <c r="A39" s="10">
        <v>1000</v>
      </c>
      <c r="B39" s="11">
        <v>18</v>
      </c>
      <c r="C39" s="6">
        <v>99.998</v>
      </c>
      <c r="D39" s="6">
        <v>0.0023</v>
      </c>
      <c r="E39" s="6">
        <v>0.0023</v>
      </c>
      <c r="F39" s="6"/>
      <c r="G39" s="6">
        <f>CONVERT(A39,"um","mm")</f>
        <v>1</v>
      </c>
      <c r="H39" s="6">
        <f t="shared" si="1"/>
        <v>0</v>
      </c>
      <c r="I39" s="6">
        <v>0.0023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57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710937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 t="s">
        <v>67</v>
      </c>
    </row>
    <row r="2" spans="1:5" ht="8.25">
      <c r="A2" s="1" t="s">
        <v>2</v>
      </c>
      <c r="B2" s="1" t="s">
        <v>68</v>
      </c>
      <c r="C2" s="1" t="s">
        <v>36</v>
      </c>
      <c r="D2" s="1" t="s">
        <v>37</v>
      </c>
      <c r="E2" s="1" t="s">
        <v>38</v>
      </c>
    </row>
    <row r="3" spans="1:6" ht="8.25">
      <c r="A3" s="1" t="s">
        <v>4</v>
      </c>
      <c r="B3" s="1" t="s">
        <v>69</v>
      </c>
      <c r="C3" s="1">
        <f>AVERAGE(E3:F3)</f>
        <v>10.125</v>
      </c>
      <c r="D3" s="1">
        <f>CONVERT(C3,"ft","m")</f>
        <v>3.0861</v>
      </c>
      <c r="E3" s="1">
        <f>CONVERT(VALUE(LEFT(B4,3)),"in","ft")</f>
        <v>10</v>
      </c>
      <c r="F3" s="1">
        <f>CONVERT(VALUE(RIGHT(B4,3)),"in","ft")</f>
        <v>10.25</v>
      </c>
    </row>
    <row r="4" spans="1:2" ht="8.25">
      <c r="A4" s="1" t="s">
        <v>6</v>
      </c>
      <c r="B4" s="1" t="s">
        <v>70</v>
      </c>
    </row>
    <row r="5" ht="8.25">
      <c r="A5" s="1" t="s">
        <v>8</v>
      </c>
    </row>
    <row r="6" ht="9" thickBot="1"/>
    <row r="7" spans="1:21" ht="9" thickTop="1">
      <c r="A7" s="2" t="s">
        <v>19</v>
      </c>
      <c r="B7" s="3" t="s">
        <v>26</v>
      </c>
      <c r="C7" s="3" t="s">
        <v>20</v>
      </c>
      <c r="D7" s="3" t="s">
        <v>21</v>
      </c>
      <c r="E7" s="3" t="s">
        <v>22</v>
      </c>
      <c r="F7" s="3"/>
      <c r="G7" s="3"/>
      <c r="H7" s="3"/>
      <c r="I7" s="3"/>
      <c r="J7" s="3"/>
      <c r="K7" s="4"/>
      <c r="T7" s="1" t="s">
        <v>24</v>
      </c>
      <c r="U7" s="1" t="s">
        <v>33</v>
      </c>
    </row>
    <row r="8" spans="1:23" ht="8.25">
      <c r="A8" s="5" t="s">
        <v>23</v>
      </c>
      <c r="B8" s="6"/>
      <c r="C8" s="6" t="s">
        <v>24</v>
      </c>
      <c r="D8" s="6" t="s">
        <v>24</v>
      </c>
      <c r="E8" s="6" t="s">
        <v>24</v>
      </c>
      <c r="F8" s="6"/>
      <c r="G8" s="6"/>
      <c r="H8" s="6"/>
      <c r="I8" s="6"/>
      <c r="J8" s="6"/>
      <c r="K8" s="7"/>
      <c r="Q8" s="1" t="s">
        <v>27</v>
      </c>
      <c r="R8" s="1" t="s">
        <v>28</v>
      </c>
      <c r="T8" s="1" t="s">
        <v>25</v>
      </c>
      <c r="U8" s="1" t="s">
        <v>34</v>
      </c>
      <c r="V8" s="1" t="s">
        <v>27</v>
      </c>
      <c r="W8" s="1" t="s">
        <v>28</v>
      </c>
    </row>
    <row r="9" spans="1:21" ht="8.25">
      <c r="A9" s="5"/>
      <c r="B9" s="6"/>
      <c r="C9" s="6" t="s">
        <v>25</v>
      </c>
      <c r="D9" s="6" t="s">
        <v>29</v>
      </c>
      <c r="E9" s="6" t="s">
        <v>25</v>
      </c>
      <c r="F9" s="6"/>
      <c r="G9" s="6" t="s">
        <v>27</v>
      </c>
      <c r="H9" s="6" t="s">
        <v>28</v>
      </c>
      <c r="I9" s="6" t="s">
        <v>39</v>
      </c>
      <c r="J9" s="6" t="s">
        <v>40</v>
      </c>
      <c r="K9" s="7" t="s">
        <v>41</v>
      </c>
      <c r="O9" s="1" t="s">
        <v>9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35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10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1.103</v>
      </c>
      <c r="V10" s="1">
        <f>CONVERT(U10,"um","mm")</f>
        <v>0.001103</v>
      </c>
      <c r="W10" s="1">
        <f>-LOG(V10/1,2)</f>
        <v>9.824351493732792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11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2.115</v>
      </c>
      <c r="V11" s="1">
        <f>CONVERT(U11,"um","mm")</f>
        <v>0.0021150000000000006</v>
      </c>
      <c r="W11" s="1">
        <f aca="true" t="shared" si="2" ref="W11:W18">-LOG(V11/1,2)</f>
        <v>8.885126621316862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0.43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0.43</v>
      </c>
      <c r="O12" s="1" t="s">
        <v>12</v>
      </c>
      <c r="P12" s="1">
        <v>82.11</v>
      </c>
      <c r="Q12" s="1">
        <f>CONVERT(P12,"um","mm")</f>
        <v>0.08211</v>
      </c>
      <c r="R12" s="1">
        <f t="shared" si="0"/>
        <v>3.6062982543506994</v>
      </c>
      <c r="T12" s="1">
        <v>16</v>
      </c>
      <c r="U12" s="1">
        <v>3.989</v>
      </c>
      <c r="V12" s="1">
        <f>CONVERT(U12,"um","mm")</f>
        <v>0.003989</v>
      </c>
      <c r="W12" s="1">
        <f t="shared" si="2"/>
        <v>7.969757161237011</v>
      </c>
    </row>
    <row r="13" spans="1:23" ht="8.25">
      <c r="A13" s="10">
        <v>0.49</v>
      </c>
      <c r="B13" s="11">
        <v>1100</v>
      </c>
      <c r="C13" s="6">
        <v>0.43</v>
      </c>
      <c r="D13" s="6">
        <v>99.6</v>
      </c>
      <c r="E13" s="6">
        <v>3.72</v>
      </c>
      <c r="F13" s="6"/>
      <c r="G13" s="6">
        <f>CONVERT(A13,"um","mm")</f>
        <v>0.00049</v>
      </c>
      <c r="H13" s="6">
        <f t="shared" si="1"/>
        <v>10.994930630321603</v>
      </c>
      <c r="I13" s="6">
        <v>99.6</v>
      </c>
      <c r="J13" s="6">
        <v>11</v>
      </c>
      <c r="K13" s="7">
        <v>3.72</v>
      </c>
      <c r="O13" s="1" t="s">
        <v>13</v>
      </c>
      <c r="P13" s="1">
        <v>50.8</v>
      </c>
      <c r="Q13" s="1">
        <f>CONVERT(P13,"um","mm")</f>
        <v>0.0508</v>
      </c>
      <c r="R13" s="1">
        <f t="shared" si="0"/>
        <v>4.299027692777283</v>
      </c>
      <c r="T13" s="1">
        <v>25</v>
      </c>
      <c r="U13" s="1">
        <v>9.104</v>
      </c>
      <c r="V13" s="1">
        <f>CONVERT(U13,"um","mm")</f>
        <v>0.009104</v>
      </c>
      <c r="W13" s="1">
        <f t="shared" si="2"/>
        <v>6.779283727017592</v>
      </c>
    </row>
    <row r="14" spans="1:23" ht="8.25">
      <c r="A14" s="10">
        <v>0.98</v>
      </c>
      <c r="B14" s="11">
        <v>1000</v>
      </c>
      <c r="C14" s="6">
        <v>4.16</v>
      </c>
      <c r="D14" s="6">
        <v>95.8</v>
      </c>
      <c r="E14" s="6">
        <v>5.18</v>
      </c>
      <c r="F14" s="6"/>
      <c r="G14" s="6">
        <f>CONVERT(A14,"um","mm")</f>
        <v>0.00098</v>
      </c>
      <c r="H14" s="6">
        <f t="shared" si="1"/>
        <v>9.994930630321603</v>
      </c>
      <c r="I14" s="6">
        <v>95.8</v>
      </c>
      <c r="J14" s="6">
        <v>10</v>
      </c>
      <c r="K14" s="7">
        <v>5.18</v>
      </c>
      <c r="O14" s="1" t="s">
        <v>30</v>
      </c>
      <c r="P14" s="1">
        <v>6.411</v>
      </c>
      <c r="Q14" s="1">
        <f>CONVERT(P14,"um","mm")</f>
        <v>0.006410999999999999</v>
      </c>
      <c r="R14" s="1">
        <f t="shared" si="0"/>
        <v>7.285234875943207</v>
      </c>
      <c r="T14" s="1">
        <v>50</v>
      </c>
      <c r="U14" s="1">
        <v>50.8</v>
      </c>
      <c r="V14" s="1">
        <f>CONVERT(U14,"um","mm")</f>
        <v>0.0508</v>
      </c>
      <c r="W14" s="1">
        <f t="shared" si="2"/>
        <v>4.299027692777283</v>
      </c>
    </row>
    <row r="15" spans="1:23" ht="8.25">
      <c r="A15" s="10">
        <v>1.95</v>
      </c>
      <c r="B15" s="11">
        <v>900</v>
      </c>
      <c r="C15" s="6">
        <v>9.34</v>
      </c>
      <c r="D15" s="6">
        <v>90.7</v>
      </c>
      <c r="E15" s="6">
        <v>6.43</v>
      </c>
      <c r="F15" s="6"/>
      <c r="G15" s="6">
        <f>CONVERT(A15,"um","mm")</f>
        <v>0.00195</v>
      </c>
      <c r="H15" s="6">
        <f t="shared" si="1"/>
        <v>9.002310160687202</v>
      </c>
      <c r="I15" s="6">
        <v>90.7</v>
      </c>
      <c r="J15" s="6">
        <v>9</v>
      </c>
      <c r="K15" s="7">
        <v>6.43</v>
      </c>
      <c r="O15" s="1" t="s">
        <v>14</v>
      </c>
      <c r="P15" s="1">
        <v>1.616</v>
      </c>
      <c r="Q15" s="1">
        <f>CONVERT(P15,"um","mm")</f>
        <v>0.0016160000000000002</v>
      </c>
      <c r="R15" s="1">
        <f t="shared" si="0"/>
        <v>9.27335708657238</v>
      </c>
      <c r="T15" s="1">
        <v>75</v>
      </c>
      <c r="U15" s="1">
        <v>97.35</v>
      </c>
      <c r="V15" s="1">
        <f>CONVERT(U15,"um","mm")</f>
        <v>0.09735</v>
      </c>
      <c r="W15" s="1">
        <f t="shared" si="2"/>
        <v>3.3606752108291547</v>
      </c>
    </row>
    <row r="16" spans="1:23" ht="8.25">
      <c r="A16" s="10">
        <v>3.9</v>
      </c>
      <c r="B16" s="11">
        <v>800</v>
      </c>
      <c r="C16" s="6">
        <v>15.8</v>
      </c>
      <c r="D16" s="6">
        <v>84.2</v>
      </c>
      <c r="E16" s="6">
        <v>7.63</v>
      </c>
      <c r="F16" s="6"/>
      <c r="G16" s="6">
        <f>CONVERT(A16,"um","mm")</f>
        <v>0.0039</v>
      </c>
      <c r="H16" s="6">
        <f t="shared" si="1"/>
        <v>8.002310160687202</v>
      </c>
      <c r="I16" s="6">
        <v>84.2</v>
      </c>
      <c r="J16" s="6">
        <v>8</v>
      </c>
      <c r="K16" s="7">
        <v>7.63</v>
      </c>
      <c r="O16" s="1" t="s">
        <v>15</v>
      </c>
      <c r="P16" s="1">
        <v>80.07</v>
      </c>
      <c r="Q16" s="1">
        <f>CONVERT(P16,"um","mm")</f>
        <v>0.08006999999999999</v>
      </c>
      <c r="R16" s="1">
        <f t="shared" si="0"/>
        <v>3.6425943835736896</v>
      </c>
      <c r="T16" s="1">
        <v>84</v>
      </c>
      <c r="U16" s="1">
        <v>126.7</v>
      </c>
      <c r="V16" s="1">
        <f>CONVERT(U16,"um","mm")</f>
        <v>0.1267</v>
      </c>
      <c r="W16" s="1">
        <f t="shared" si="2"/>
        <v>2.98051157040864</v>
      </c>
    </row>
    <row r="17" spans="1:23" ht="8.25">
      <c r="A17" s="10">
        <v>7.8</v>
      </c>
      <c r="B17" s="11">
        <v>700</v>
      </c>
      <c r="C17" s="6">
        <v>23.4</v>
      </c>
      <c r="D17" s="6">
        <v>76.6</v>
      </c>
      <c r="E17" s="6">
        <v>7.01</v>
      </c>
      <c r="F17" s="6"/>
      <c r="G17" s="6">
        <f>CONVERT(A17,"um","mm")</f>
        <v>0.0078</v>
      </c>
      <c r="H17" s="6">
        <f t="shared" si="1"/>
        <v>7.002310160687201</v>
      </c>
      <c r="I17" s="6">
        <v>76.6</v>
      </c>
      <c r="J17" s="6">
        <v>7</v>
      </c>
      <c r="K17" s="7">
        <v>7.01</v>
      </c>
      <c r="O17" s="1" t="s">
        <v>16</v>
      </c>
      <c r="P17" s="1">
        <v>122</v>
      </c>
      <c r="T17" s="1">
        <v>90</v>
      </c>
      <c r="U17" s="1">
        <v>168.4</v>
      </c>
      <c r="V17" s="1">
        <f>CONVERT(U17,"um","mm")</f>
        <v>0.1684</v>
      </c>
      <c r="W17" s="1">
        <f t="shared" si="2"/>
        <v>2.5700359564830535</v>
      </c>
    </row>
    <row r="18" spans="1:23" ht="8.25">
      <c r="A18" s="10">
        <v>15.6</v>
      </c>
      <c r="B18" s="11">
        <v>600</v>
      </c>
      <c r="C18" s="6">
        <v>30.4</v>
      </c>
      <c r="D18" s="6">
        <v>69.6</v>
      </c>
      <c r="E18" s="6">
        <v>8.95</v>
      </c>
      <c r="F18" s="6"/>
      <c r="G18" s="6">
        <f>CONVERT(A18,"um","mm")</f>
        <v>0.0156</v>
      </c>
      <c r="H18" s="6">
        <f t="shared" si="1"/>
        <v>6.002310160687201</v>
      </c>
      <c r="I18" s="6">
        <v>69.6</v>
      </c>
      <c r="J18" s="6">
        <v>6</v>
      </c>
      <c r="K18" s="7">
        <v>8.95</v>
      </c>
      <c r="O18" s="1" t="s">
        <v>17</v>
      </c>
      <c r="P18" s="1">
        <v>14892</v>
      </c>
      <c r="T18" s="1">
        <v>95</v>
      </c>
      <c r="U18" s="1">
        <v>313.8</v>
      </c>
      <c r="V18" s="1">
        <f>CONVERT(U18,"um","mm")</f>
        <v>0.3138</v>
      </c>
      <c r="W18" s="1">
        <f t="shared" si="2"/>
        <v>1.6720827425813518</v>
      </c>
    </row>
    <row r="19" spans="1:16" ht="8.25">
      <c r="A19" s="10">
        <v>31.2</v>
      </c>
      <c r="B19" s="11">
        <v>500</v>
      </c>
      <c r="C19" s="6">
        <v>39.4</v>
      </c>
      <c r="D19" s="6">
        <v>60.6</v>
      </c>
      <c r="E19" s="6">
        <v>3.17</v>
      </c>
      <c r="F19" s="6"/>
      <c r="G19" s="6">
        <f>CONVERT(A19,"um","mm")</f>
        <v>0.0312</v>
      </c>
      <c r="H19" s="6">
        <f t="shared" si="1"/>
        <v>5.002310160687201</v>
      </c>
      <c r="I19" s="6">
        <v>60.6</v>
      </c>
      <c r="J19" s="6">
        <v>5</v>
      </c>
      <c r="K19" s="7">
        <f>SUM(E19+E20+E21+E22)</f>
        <v>17.509999999999998</v>
      </c>
      <c r="O19" s="1" t="s">
        <v>18</v>
      </c>
      <c r="P19" s="1">
        <v>148.6</v>
      </c>
    </row>
    <row r="20" spans="1:31" ht="8.25">
      <c r="A20" s="10">
        <v>37.2</v>
      </c>
      <c r="B20" s="11">
        <v>400</v>
      </c>
      <c r="C20" s="6">
        <v>42.5</v>
      </c>
      <c r="D20" s="6">
        <v>57.5</v>
      </c>
      <c r="E20" s="6">
        <v>3.78</v>
      </c>
      <c r="F20" s="6"/>
      <c r="G20" s="6">
        <f>CONVERT(A20,"um","mm")</f>
        <v>0.0372</v>
      </c>
      <c r="H20" s="6">
        <f t="shared" si="1"/>
        <v>4.748553568441418</v>
      </c>
      <c r="I20" s="6">
        <v>57.5</v>
      </c>
      <c r="J20" s="6">
        <v>4</v>
      </c>
      <c r="K20" s="7">
        <f>SUM(E23+E24+E25+E26)</f>
        <v>26.78</v>
      </c>
      <c r="O20" s="1" t="s">
        <v>31</v>
      </c>
      <c r="P20" s="1">
        <v>3.389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45</v>
      </c>
      <c r="AE20" s="1" t="s">
        <v>46</v>
      </c>
    </row>
    <row r="21" spans="1:30" ht="8.25">
      <c r="A21" s="10">
        <v>44.2</v>
      </c>
      <c r="B21" s="11">
        <v>325</v>
      </c>
      <c r="C21" s="6">
        <v>46.3</v>
      </c>
      <c r="D21" s="6">
        <v>53.7</v>
      </c>
      <c r="E21" s="6">
        <v>4.73</v>
      </c>
      <c r="F21" s="6"/>
      <c r="G21" s="6">
        <f>CONVERT(A21,"um","mm")</f>
        <v>0.0442</v>
      </c>
      <c r="H21" s="6">
        <f t="shared" si="1"/>
        <v>4.499809820158018</v>
      </c>
      <c r="I21" s="6">
        <v>53.7</v>
      </c>
      <c r="J21" s="6">
        <v>3</v>
      </c>
      <c r="K21" s="7">
        <f>SUM(E27+E28+E29+E30)</f>
        <v>10.120000000000001</v>
      </c>
      <c r="O21" s="1" t="s">
        <v>32</v>
      </c>
      <c r="P21" s="1">
        <v>13.59</v>
      </c>
      <c r="U21" s="1">
        <v>0.001103</v>
      </c>
      <c r="V21" s="1">
        <v>0.0021150000000000006</v>
      </c>
      <c r="W21" s="1">
        <v>0.003989</v>
      </c>
      <c r="X21" s="1">
        <v>0.009104</v>
      </c>
      <c r="Y21" s="1">
        <v>0.0508</v>
      </c>
      <c r="Z21" s="1">
        <v>0.09735</v>
      </c>
      <c r="AA21" s="1">
        <v>0.1267</v>
      </c>
      <c r="AB21" s="1">
        <v>0.1684</v>
      </c>
      <c r="AC21" s="1">
        <v>0.3138</v>
      </c>
      <c r="AD21" s="1">
        <f>((W21+AA21)/2)</f>
        <v>0.0653445</v>
      </c>
    </row>
    <row r="22" spans="1:31" ht="8.25">
      <c r="A22" s="10">
        <v>52.6</v>
      </c>
      <c r="B22" s="11">
        <v>270</v>
      </c>
      <c r="C22" s="6">
        <v>51</v>
      </c>
      <c r="D22" s="6">
        <v>49</v>
      </c>
      <c r="E22" s="6">
        <v>5.83</v>
      </c>
      <c r="F22" s="6"/>
      <c r="G22" s="6">
        <f>CONVERT(A22,"um","mm")</f>
        <v>0.0526</v>
      </c>
      <c r="H22" s="6">
        <f t="shared" si="1"/>
        <v>4.2487933902571475</v>
      </c>
      <c r="I22" s="6">
        <v>49</v>
      </c>
      <c r="J22" s="6">
        <v>2</v>
      </c>
      <c r="K22" s="7">
        <f>SUM(E31+E32+E33+E34)</f>
        <v>3.7399999999999998</v>
      </c>
      <c r="U22" s="1">
        <v>9.824351493732792</v>
      </c>
      <c r="V22" s="1">
        <v>8.885126621316862</v>
      </c>
      <c r="W22" s="1">
        <v>7.969757161237011</v>
      </c>
      <c r="X22" s="1">
        <v>6.779283727017592</v>
      </c>
      <c r="Y22" s="1">
        <v>4.299027692777283</v>
      </c>
      <c r="Z22" s="1">
        <v>3.3606752108291547</v>
      </c>
      <c r="AA22" s="1">
        <v>2.98051157040864</v>
      </c>
      <c r="AB22" s="1">
        <v>2.5700359564830535</v>
      </c>
      <c r="AC22" s="1">
        <v>1.6720827425813518</v>
      </c>
      <c r="AD22" s="1">
        <f>((W22+AA22)/2)</f>
        <v>5.475134365822825</v>
      </c>
      <c r="AE22" s="1">
        <f>((X22-AB22)/2)</f>
        <v>2.1046238852672694</v>
      </c>
    </row>
    <row r="23" spans="1:11" ht="8.25">
      <c r="A23" s="10">
        <v>62.5</v>
      </c>
      <c r="B23" s="11">
        <v>230</v>
      </c>
      <c r="C23" s="6">
        <v>56.9</v>
      </c>
      <c r="D23" s="6">
        <v>43.1</v>
      </c>
      <c r="E23" s="6">
        <v>6.69</v>
      </c>
      <c r="F23" s="6"/>
      <c r="G23" s="6">
        <f>CONVERT(A23,"um","mm")</f>
        <v>0.0625</v>
      </c>
      <c r="H23" s="6">
        <f t="shared" si="1"/>
        <v>4</v>
      </c>
      <c r="I23" s="6">
        <v>43.1</v>
      </c>
      <c r="J23" s="6">
        <v>1</v>
      </c>
      <c r="K23" s="7">
        <f>SUM(E35+E36+E37+E38)</f>
        <v>2.52</v>
      </c>
    </row>
    <row r="24" spans="1:17" ht="8.25">
      <c r="A24" s="10">
        <v>74</v>
      </c>
      <c r="B24" s="11">
        <v>200</v>
      </c>
      <c r="C24" s="6">
        <v>63.5</v>
      </c>
      <c r="D24" s="6">
        <v>36.5</v>
      </c>
      <c r="E24" s="6">
        <v>7.32</v>
      </c>
      <c r="F24" s="6"/>
      <c r="G24" s="6">
        <f>CONVERT(A24,"um","mm")</f>
        <v>0.074</v>
      </c>
      <c r="H24" s="6">
        <f t="shared" si="1"/>
        <v>3.7563309190331378</v>
      </c>
      <c r="I24" s="6">
        <v>36.5</v>
      </c>
      <c r="J24" s="6">
        <v>0</v>
      </c>
      <c r="K24" s="7">
        <f>SUM(E39+E40+E41+E42)</f>
        <v>0.0028</v>
      </c>
      <c r="O24" s="1" t="s">
        <v>42</v>
      </c>
      <c r="P24" s="1" t="s">
        <v>43</v>
      </c>
      <c r="Q24" s="1" t="s">
        <v>44</v>
      </c>
    </row>
    <row r="25" spans="1:17" ht="8.25">
      <c r="A25" s="10">
        <v>88</v>
      </c>
      <c r="B25" s="11">
        <v>170</v>
      </c>
      <c r="C25" s="6">
        <v>70.9</v>
      </c>
      <c r="D25" s="6">
        <v>29.1</v>
      </c>
      <c r="E25" s="6">
        <v>7.03</v>
      </c>
      <c r="F25" s="6"/>
      <c r="G25" s="6">
        <f>CONVERT(A25,"um","mm")</f>
        <v>0.088</v>
      </c>
      <c r="H25" s="6">
        <f t="shared" si="1"/>
        <v>3.50635266602479</v>
      </c>
      <c r="I25" s="6">
        <v>29.1</v>
      </c>
      <c r="J25" s="6">
        <v>-1</v>
      </c>
      <c r="K25" s="7">
        <f>SUM(E43+E44)</f>
        <v>0</v>
      </c>
      <c r="O25" s="1">
        <f>SUM(K25+K24+K23+K22+K21+K20)</f>
        <v>43.162800000000004</v>
      </c>
      <c r="P25" s="1">
        <f>SUM(K19+K18+K17+K16)</f>
        <v>41.1</v>
      </c>
      <c r="Q25" s="1">
        <f>SUM(K15+K14+K13+K12+K11+K10)</f>
        <v>15.76</v>
      </c>
    </row>
    <row r="26" spans="1:11" ht="8.25">
      <c r="A26" s="10">
        <v>105</v>
      </c>
      <c r="B26" s="11">
        <v>140</v>
      </c>
      <c r="C26" s="6">
        <v>77.9</v>
      </c>
      <c r="D26" s="6">
        <v>22.1</v>
      </c>
      <c r="E26" s="6">
        <v>5.74</v>
      </c>
      <c r="F26" s="6"/>
      <c r="G26" s="6">
        <f>CONVERT(A26,"um","mm")</f>
        <v>0.105</v>
      </c>
      <c r="H26" s="6">
        <f t="shared" si="1"/>
        <v>3.2515387669959646</v>
      </c>
      <c r="I26" s="6">
        <v>22.1</v>
      </c>
      <c r="J26" s="6"/>
      <c r="K26" s="7"/>
    </row>
    <row r="27" spans="1:11" ht="8.25">
      <c r="A27" s="10">
        <v>125</v>
      </c>
      <c r="B27" s="11">
        <v>120</v>
      </c>
      <c r="C27" s="6">
        <v>83.6</v>
      </c>
      <c r="D27" s="6">
        <v>16.4</v>
      </c>
      <c r="E27" s="6">
        <v>4.27</v>
      </c>
      <c r="F27" s="6"/>
      <c r="G27" s="6">
        <f>CONVERT(A27,"um","mm")</f>
        <v>0.125</v>
      </c>
      <c r="H27" s="6">
        <f t="shared" si="1"/>
        <v>3</v>
      </c>
      <c r="I27" s="6">
        <v>16.4</v>
      </c>
      <c r="J27" s="6"/>
      <c r="K27" s="7"/>
    </row>
    <row r="28" spans="1:11" ht="8.25">
      <c r="A28" s="10">
        <v>149</v>
      </c>
      <c r="B28" s="11">
        <v>100</v>
      </c>
      <c r="C28" s="6">
        <v>87.9</v>
      </c>
      <c r="D28" s="6">
        <v>12.1</v>
      </c>
      <c r="E28" s="6">
        <v>2.85</v>
      </c>
      <c r="F28" s="6"/>
      <c r="G28" s="6">
        <f>CONVERT(A28,"um","mm")</f>
        <v>0.149</v>
      </c>
      <c r="H28" s="6">
        <f t="shared" si="1"/>
        <v>2.746615764199926</v>
      </c>
      <c r="I28" s="6">
        <v>12.1</v>
      </c>
      <c r="J28" s="6"/>
      <c r="K28" s="7"/>
    </row>
    <row r="29" spans="1:11" ht="8.25">
      <c r="A29" s="10">
        <v>177</v>
      </c>
      <c r="B29" s="11">
        <v>80</v>
      </c>
      <c r="C29" s="6">
        <v>90.8</v>
      </c>
      <c r="D29" s="6">
        <v>9.25</v>
      </c>
      <c r="E29" s="6">
        <v>1.79</v>
      </c>
      <c r="F29" s="6"/>
      <c r="G29" s="6">
        <f>CONVERT(A29,"um","mm")</f>
        <v>0.177</v>
      </c>
      <c r="H29" s="6">
        <f t="shared" si="1"/>
        <v>2.49817873457909</v>
      </c>
      <c r="I29" s="6">
        <v>9.25</v>
      </c>
      <c r="J29" s="6"/>
      <c r="K29" s="7"/>
    </row>
    <row r="30" spans="1:11" ht="8.25">
      <c r="A30" s="10">
        <v>210</v>
      </c>
      <c r="B30" s="11">
        <v>70</v>
      </c>
      <c r="C30" s="6">
        <v>92.5</v>
      </c>
      <c r="D30" s="6">
        <v>7.46</v>
      </c>
      <c r="E30" s="6">
        <v>1.21</v>
      </c>
      <c r="F30" s="6"/>
      <c r="G30" s="6">
        <f>CONVERT(A30,"um","mm")</f>
        <v>0.21</v>
      </c>
      <c r="H30" s="6">
        <f t="shared" si="1"/>
        <v>2.2515387669959646</v>
      </c>
      <c r="I30" s="6">
        <v>7.46</v>
      </c>
      <c r="J30" s="6"/>
      <c r="K30" s="7"/>
    </row>
    <row r="31" spans="1:11" ht="8.25">
      <c r="A31" s="10">
        <v>250</v>
      </c>
      <c r="B31" s="11">
        <v>60</v>
      </c>
      <c r="C31" s="6">
        <v>93.7</v>
      </c>
      <c r="D31" s="6">
        <v>6.25</v>
      </c>
      <c r="E31" s="6">
        <v>0.95</v>
      </c>
      <c r="F31" s="6"/>
      <c r="G31" s="6">
        <f>CONVERT(A31,"um","mm")</f>
        <v>0.25</v>
      </c>
      <c r="H31" s="6">
        <f t="shared" si="1"/>
        <v>2</v>
      </c>
      <c r="I31" s="6">
        <v>6.25</v>
      </c>
      <c r="J31" s="6"/>
      <c r="K31" s="7"/>
    </row>
    <row r="32" spans="1:11" ht="8.25">
      <c r="A32" s="10">
        <v>297</v>
      </c>
      <c r="B32" s="11">
        <v>50</v>
      </c>
      <c r="C32" s="6">
        <v>94.7</v>
      </c>
      <c r="D32" s="6">
        <v>5.3</v>
      </c>
      <c r="E32" s="6">
        <v>0.98</v>
      </c>
      <c r="F32" s="6"/>
      <c r="G32" s="6">
        <f>CONVERT(A32,"um","mm")</f>
        <v>0.297</v>
      </c>
      <c r="H32" s="6">
        <f t="shared" si="1"/>
        <v>1.7514651638613215</v>
      </c>
      <c r="I32" s="6">
        <v>5.3</v>
      </c>
      <c r="J32" s="6"/>
      <c r="K32" s="7"/>
    </row>
    <row r="33" spans="1:11" ht="8.25">
      <c r="A33" s="10">
        <v>354</v>
      </c>
      <c r="B33" s="11">
        <v>45</v>
      </c>
      <c r="C33" s="6">
        <v>95.7</v>
      </c>
      <c r="D33" s="6">
        <v>4.33</v>
      </c>
      <c r="E33" s="6">
        <v>0.95</v>
      </c>
      <c r="F33" s="6"/>
      <c r="G33" s="6">
        <f>CONVERT(A33,"um","mm")</f>
        <v>0.354</v>
      </c>
      <c r="H33" s="6">
        <f t="shared" si="1"/>
        <v>1.4981787345790896</v>
      </c>
      <c r="I33" s="6">
        <v>4.33</v>
      </c>
      <c r="J33" s="6"/>
      <c r="K33" s="7"/>
    </row>
    <row r="34" spans="1:11" ht="8.25">
      <c r="A34" s="10">
        <v>420</v>
      </c>
      <c r="B34" s="11">
        <v>40</v>
      </c>
      <c r="C34" s="6">
        <v>96.6</v>
      </c>
      <c r="D34" s="6">
        <v>3.38</v>
      </c>
      <c r="E34" s="6">
        <v>0.86</v>
      </c>
      <c r="F34" s="6"/>
      <c r="G34" s="6">
        <f>CONVERT(A34,"um","mm")</f>
        <v>0.42</v>
      </c>
      <c r="H34" s="6">
        <f t="shared" si="1"/>
        <v>1.2515387669959643</v>
      </c>
      <c r="I34" s="6">
        <v>3.38</v>
      </c>
      <c r="J34" s="6"/>
      <c r="K34" s="7"/>
    </row>
    <row r="35" spans="1:11" ht="8.25">
      <c r="A35" s="10">
        <v>500</v>
      </c>
      <c r="B35" s="11">
        <v>35</v>
      </c>
      <c r="C35" s="6">
        <v>97.5</v>
      </c>
      <c r="D35" s="6">
        <v>2.52</v>
      </c>
      <c r="E35" s="6">
        <v>0.76</v>
      </c>
      <c r="F35" s="6"/>
      <c r="G35" s="6">
        <f>CONVERT(A35,"um","mm")</f>
        <v>0.5</v>
      </c>
      <c r="H35" s="6">
        <f t="shared" si="1"/>
        <v>1</v>
      </c>
      <c r="I35" s="6">
        <v>2.52</v>
      </c>
      <c r="J35" s="6"/>
      <c r="K35" s="7"/>
    </row>
    <row r="36" spans="1:11" ht="8.25">
      <c r="A36" s="10">
        <v>590</v>
      </c>
      <c r="B36" s="11">
        <v>30</v>
      </c>
      <c r="C36" s="6">
        <v>98.2</v>
      </c>
      <c r="D36" s="6">
        <v>1.76</v>
      </c>
      <c r="E36" s="6">
        <v>0.97</v>
      </c>
      <c r="F36" s="6"/>
      <c r="G36" s="6">
        <f>CONVERT(A36,"um","mm")</f>
        <v>0.59</v>
      </c>
      <c r="H36" s="6">
        <f t="shared" si="1"/>
        <v>0.7612131404128836</v>
      </c>
      <c r="I36" s="6">
        <v>1.76</v>
      </c>
      <c r="J36" s="6"/>
      <c r="K36" s="7"/>
    </row>
    <row r="37" spans="1:11" ht="8.25">
      <c r="A37" s="10">
        <v>710</v>
      </c>
      <c r="B37" s="11">
        <v>25</v>
      </c>
      <c r="C37" s="6">
        <v>99.2</v>
      </c>
      <c r="D37" s="6">
        <v>0.79</v>
      </c>
      <c r="E37" s="6">
        <v>0.65</v>
      </c>
      <c r="F37" s="6"/>
      <c r="G37" s="6">
        <f>CONVERT(A37,"um","mm")</f>
        <v>0.71</v>
      </c>
      <c r="H37" s="6">
        <f t="shared" si="1"/>
        <v>0.49410907027004275</v>
      </c>
      <c r="I37" s="6">
        <v>0.79</v>
      </c>
      <c r="J37" s="6"/>
      <c r="K37" s="7"/>
    </row>
    <row r="38" spans="1:11" ht="8.25">
      <c r="A38" s="10">
        <v>840</v>
      </c>
      <c r="B38" s="11">
        <v>20</v>
      </c>
      <c r="C38" s="6">
        <v>99.9</v>
      </c>
      <c r="D38" s="6">
        <v>0.14</v>
      </c>
      <c r="E38" s="6">
        <v>0.14</v>
      </c>
      <c r="F38" s="6"/>
      <c r="G38" s="6">
        <f>CONVERT(A38,"um","mm")</f>
        <v>0.84</v>
      </c>
      <c r="H38" s="6">
        <f t="shared" si="1"/>
        <v>0.2515387669959645</v>
      </c>
      <c r="I38" s="6">
        <v>0.14</v>
      </c>
      <c r="J38" s="6"/>
      <c r="K38" s="7"/>
    </row>
    <row r="39" spans="1:11" ht="8.25">
      <c r="A39" s="10">
        <v>1000</v>
      </c>
      <c r="B39" s="11">
        <v>18</v>
      </c>
      <c r="C39" s="6">
        <v>99.997</v>
      </c>
      <c r="D39" s="6">
        <v>0.0028</v>
      </c>
      <c r="E39" s="6">
        <v>0.0028</v>
      </c>
      <c r="F39" s="6"/>
      <c r="G39" s="6">
        <f>CONVERT(A39,"um","mm")</f>
        <v>1</v>
      </c>
      <c r="H39" s="6">
        <f t="shared" si="1"/>
        <v>0</v>
      </c>
      <c r="I39" s="6">
        <v>0.0028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 t="s">
        <v>63</v>
      </c>
    </row>
    <row r="2" spans="1:5" ht="8.25">
      <c r="A2" s="1" t="s">
        <v>2</v>
      </c>
      <c r="B2" s="1" t="s">
        <v>64</v>
      </c>
      <c r="C2" s="1" t="s">
        <v>36</v>
      </c>
      <c r="D2" s="1" t="s">
        <v>37</v>
      </c>
      <c r="E2" s="1" t="s">
        <v>38</v>
      </c>
    </row>
    <row r="3" spans="1:6" ht="8.25">
      <c r="A3" s="1" t="s">
        <v>4</v>
      </c>
      <c r="B3" s="1" t="s">
        <v>65</v>
      </c>
      <c r="C3" s="1">
        <f>AVERAGE(E3:F3)</f>
        <v>8.458333333333334</v>
      </c>
      <c r="D3" s="1">
        <f>CONVERT(C3,"ft","m")</f>
        <v>2.5781</v>
      </c>
      <c r="E3" s="1">
        <f>CONVERT(VALUE(LEFT(B4,3)),"in","ft")</f>
        <v>8.333333333333334</v>
      </c>
      <c r="F3" s="1">
        <f>CONVERT(VALUE(RIGHT(B4,3)),"in","ft")</f>
        <v>8.583333333333334</v>
      </c>
    </row>
    <row r="4" spans="1:2" ht="8.25">
      <c r="A4" s="1" t="s">
        <v>6</v>
      </c>
      <c r="B4" s="1" t="s">
        <v>66</v>
      </c>
    </row>
    <row r="5" ht="8.25">
      <c r="A5" s="1" t="s">
        <v>8</v>
      </c>
    </row>
    <row r="6" ht="9" thickBot="1"/>
    <row r="7" spans="1:21" ht="9" thickTop="1">
      <c r="A7" s="2" t="s">
        <v>19</v>
      </c>
      <c r="B7" s="3" t="s">
        <v>26</v>
      </c>
      <c r="C7" s="3" t="s">
        <v>20</v>
      </c>
      <c r="D7" s="3" t="s">
        <v>21</v>
      </c>
      <c r="E7" s="3" t="s">
        <v>22</v>
      </c>
      <c r="F7" s="3"/>
      <c r="G7" s="3"/>
      <c r="H7" s="3"/>
      <c r="I7" s="3"/>
      <c r="J7" s="3"/>
      <c r="K7" s="4"/>
      <c r="T7" s="1" t="s">
        <v>24</v>
      </c>
      <c r="U7" s="1" t="s">
        <v>33</v>
      </c>
    </row>
    <row r="8" spans="1:23" ht="8.25">
      <c r="A8" s="5" t="s">
        <v>23</v>
      </c>
      <c r="B8" s="6"/>
      <c r="C8" s="6" t="s">
        <v>24</v>
      </c>
      <c r="D8" s="6" t="s">
        <v>24</v>
      </c>
      <c r="E8" s="6" t="s">
        <v>24</v>
      </c>
      <c r="F8" s="6"/>
      <c r="G8" s="6"/>
      <c r="H8" s="6"/>
      <c r="I8" s="6"/>
      <c r="J8" s="6"/>
      <c r="K8" s="7"/>
      <c r="Q8" s="1" t="s">
        <v>27</v>
      </c>
      <c r="R8" s="1" t="s">
        <v>28</v>
      </c>
      <c r="T8" s="1" t="s">
        <v>25</v>
      </c>
      <c r="U8" s="1" t="s">
        <v>34</v>
      </c>
      <c r="V8" s="1" t="s">
        <v>27</v>
      </c>
      <c r="W8" s="1" t="s">
        <v>28</v>
      </c>
    </row>
    <row r="9" spans="1:21" ht="8.25">
      <c r="A9" s="5"/>
      <c r="B9" s="6"/>
      <c r="C9" s="6" t="s">
        <v>25</v>
      </c>
      <c r="D9" s="6" t="s">
        <v>29</v>
      </c>
      <c r="E9" s="6" t="s">
        <v>25</v>
      </c>
      <c r="F9" s="6"/>
      <c r="G9" s="6" t="s">
        <v>27</v>
      </c>
      <c r="H9" s="6" t="s">
        <v>28</v>
      </c>
      <c r="I9" s="6" t="s">
        <v>39</v>
      </c>
      <c r="J9" s="6" t="s">
        <v>40</v>
      </c>
      <c r="K9" s="7" t="s">
        <v>41</v>
      </c>
      <c r="O9" s="1" t="s">
        <v>9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35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10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0.699</v>
      </c>
      <c r="V10" s="1">
        <f>CONVERT(U10,"um","mm")</f>
        <v>0.000699</v>
      </c>
      <c r="W10" s="1">
        <f>-LOG(V10/1,2)</f>
        <v>10.482419923948738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11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0.954</v>
      </c>
      <c r="V11" s="1">
        <f>CONVERT(U11,"um","mm")</f>
        <v>0.000954</v>
      </c>
      <c r="W11" s="1">
        <f aca="true" t="shared" si="2" ref="W11:W18">-LOG(V11/1,2)</f>
        <v>10.033723113318663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1.1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1.1</v>
      </c>
      <c r="O12" s="1" t="s">
        <v>12</v>
      </c>
      <c r="P12" s="1">
        <v>18.6</v>
      </c>
      <c r="Q12" s="1">
        <f>CONVERT(P12,"um","mm")</f>
        <v>0.0186</v>
      </c>
      <c r="R12" s="1">
        <f t="shared" si="0"/>
        <v>5.748553568441419</v>
      </c>
      <c r="T12" s="1">
        <v>16</v>
      </c>
      <c r="U12" s="1">
        <v>1.32</v>
      </c>
      <c r="V12" s="1">
        <f>CONVERT(U12,"um","mm")</f>
        <v>0.00132</v>
      </c>
      <c r="W12" s="1">
        <f t="shared" si="2"/>
        <v>9.565246355078358</v>
      </c>
    </row>
    <row r="13" spans="1:23" ht="8.25">
      <c r="A13" s="10">
        <v>0.49</v>
      </c>
      <c r="B13" s="11">
        <v>1100</v>
      </c>
      <c r="C13" s="6">
        <v>1.1</v>
      </c>
      <c r="D13" s="6">
        <v>98.9</v>
      </c>
      <c r="E13" s="6">
        <v>9.37</v>
      </c>
      <c r="F13" s="6"/>
      <c r="G13" s="6">
        <f>CONVERT(A13,"um","mm")</f>
        <v>0.00049</v>
      </c>
      <c r="H13" s="6">
        <f t="shared" si="1"/>
        <v>10.994930630321603</v>
      </c>
      <c r="I13" s="6">
        <v>98.9</v>
      </c>
      <c r="J13" s="6">
        <v>11</v>
      </c>
      <c r="K13" s="7">
        <v>9.37</v>
      </c>
      <c r="O13" s="1" t="s">
        <v>13</v>
      </c>
      <c r="P13" s="1">
        <v>5.072</v>
      </c>
      <c r="Q13" s="1">
        <f>CONVERT(P13,"um","mm")</f>
        <v>0.005072</v>
      </c>
      <c r="R13" s="1">
        <f t="shared" si="0"/>
        <v>7.623229539184767</v>
      </c>
      <c r="T13" s="1">
        <v>25</v>
      </c>
      <c r="U13" s="1">
        <v>2.037</v>
      </c>
      <c r="V13" s="1">
        <f>CONVERT(U13,"um","mm")</f>
        <v>0.002037</v>
      </c>
      <c r="W13" s="1">
        <f t="shared" si="2"/>
        <v>8.939338304358285</v>
      </c>
    </row>
    <row r="14" spans="1:23" ht="8.25">
      <c r="A14" s="10">
        <v>0.98</v>
      </c>
      <c r="B14" s="11">
        <v>1000</v>
      </c>
      <c r="C14" s="6">
        <v>10.5</v>
      </c>
      <c r="D14" s="6">
        <v>89.5</v>
      </c>
      <c r="E14" s="6">
        <v>13.6</v>
      </c>
      <c r="F14" s="6"/>
      <c r="G14" s="6">
        <f>CONVERT(A14,"um","mm")</f>
        <v>0.00098</v>
      </c>
      <c r="H14" s="6">
        <f t="shared" si="1"/>
        <v>9.994930630321603</v>
      </c>
      <c r="I14" s="6">
        <v>89.5</v>
      </c>
      <c r="J14" s="6">
        <v>10</v>
      </c>
      <c r="K14" s="7">
        <v>13.6</v>
      </c>
      <c r="O14" s="1" t="s">
        <v>30</v>
      </c>
      <c r="P14" s="1">
        <v>2.639</v>
      </c>
      <c r="Q14" s="1">
        <f>CONVERT(P14,"um","mm")</f>
        <v>0.002639</v>
      </c>
      <c r="R14" s="1">
        <f t="shared" si="0"/>
        <v>8.565792933997907</v>
      </c>
      <c r="T14" s="1">
        <v>50</v>
      </c>
      <c r="U14" s="1">
        <v>5.072</v>
      </c>
      <c r="V14" s="1">
        <f>CONVERT(U14,"um","mm")</f>
        <v>0.005072</v>
      </c>
      <c r="W14" s="1">
        <f t="shared" si="2"/>
        <v>7.623229539184767</v>
      </c>
    </row>
    <row r="15" spans="1:23" ht="8.25">
      <c r="A15" s="10">
        <v>1.95</v>
      </c>
      <c r="B15" s="11">
        <v>900</v>
      </c>
      <c r="C15" s="6">
        <v>24</v>
      </c>
      <c r="D15" s="6">
        <v>76</v>
      </c>
      <c r="E15" s="6">
        <v>18.1</v>
      </c>
      <c r="F15" s="6"/>
      <c r="G15" s="6">
        <f>CONVERT(A15,"um","mm")</f>
        <v>0.00195</v>
      </c>
      <c r="H15" s="6">
        <f t="shared" si="1"/>
        <v>9.002310160687202</v>
      </c>
      <c r="I15" s="6">
        <v>76</v>
      </c>
      <c r="J15" s="6">
        <v>9</v>
      </c>
      <c r="K15" s="7">
        <v>18.1</v>
      </c>
      <c r="O15" s="1" t="s">
        <v>14</v>
      </c>
      <c r="P15" s="1">
        <v>3.667</v>
      </c>
      <c r="Q15" s="1">
        <f>CONVERT(P15,"um","mm")</f>
        <v>0.003667</v>
      </c>
      <c r="R15" s="1">
        <f t="shared" si="0"/>
        <v>8.091184018612507</v>
      </c>
      <c r="T15" s="1">
        <v>75</v>
      </c>
      <c r="U15" s="1">
        <v>14.56</v>
      </c>
      <c r="V15" s="1">
        <f>CONVERT(U15,"um","mm")</f>
        <v>0.01456</v>
      </c>
      <c r="W15" s="1">
        <f t="shared" si="2"/>
        <v>6.101845834238116</v>
      </c>
    </row>
    <row r="16" spans="1:23" ht="8.25">
      <c r="A16" s="10">
        <v>3.9</v>
      </c>
      <c r="B16" s="11">
        <v>800</v>
      </c>
      <c r="C16" s="6">
        <v>42.1</v>
      </c>
      <c r="D16" s="6">
        <v>57.9</v>
      </c>
      <c r="E16" s="6">
        <v>19.9</v>
      </c>
      <c r="F16" s="6"/>
      <c r="G16" s="6">
        <f>CONVERT(A16,"um","mm")</f>
        <v>0.0039</v>
      </c>
      <c r="H16" s="6">
        <f t="shared" si="1"/>
        <v>8.002310160687202</v>
      </c>
      <c r="I16" s="6">
        <v>57.9</v>
      </c>
      <c r="J16" s="6">
        <v>8</v>
      </c>
      <c r="K16" s="7">
        <v>19.9</v>
      </c>
      <c r="O16" s="1" t="s">
        <v>15</v>
      </c>
      <c r="P16" s="1">
        <v>4.443</v>
      </c>
      <c r="Q16" s="1">
        <f>CONVERT(P16,"um","mm")</f>
        <v>0.004442999999999999</v>
      </c>
      <c r="R16" s="1">
        <f t="shared" si="0"/>
        <v>7.81425014331417</v>
      </c>
      <c r="T16" s="1">
        <v>84</v>
      </c>
      <c r="U16" s="1">
        <v>26.01</v>
      </c>
      <c r="V16" s="1">
        <f>CONVERT(U16,"um","mm")</f>
        <v>0.026010000000000002</v>
      </c>
      <c r="W16" s="1">
        <f t="shared" si="2"/>
        <v>5.26478979049382</v>
      </c>
    </row>
    <row r="17" spans="1:23" ht="8.25">
      <c r="A17" s="10">
        <v>7.8</v>
      </c>
      <c r="B17" s="11">
        <v>700</v>
      </c>
      <c r="C17" s="6">
        <v>62</v>
      </c>
      <c r="D17" s="6">
        <v>38</v>
      </c>
      <c r="E17" s="6">
        <v>14.2</v>
      </c>
      <c r="F17" s="6"/>
      <c r="G17" s="6">
        <f>CONVERT(A17,"um","mm")</f>
        <v>0.0078</v>
      </c>
      <c r="H17" s="6">
        <f t="shared" si="1"/>
        <v>7.002310160687201</v>
      </c>
      <c r="I17" s="6">
        <v>38</v>
      </c>
      <c r="J17" s="6">
        <v>7</v>
      </c>
      <c r="K17" s="7">
        <v>14.2</v>
      </c>
      <c r="O17" s="1" t="s">
        <v>16</v>
      </c>
      <c r="P17" s="1">
        <v>39.65</v>
      </c>
      <c r="T17" s="1">
        <v>90</v>
      </c>
      <c r="U17" s="1">
        <v>45.66</v>
      </c>
      <c r="V17" s="1">
        <f>CONVERT(U17,"um","mm")</f>
        <v>0.04565999999999999</v>
      </c>
      <c r="W17" s="1">
        <f t="shared" si="2"/>
        <v>4.452925330212111</v>
      </c>
    </row>
    <row r="18" spans="1:23" ht="8.25">
      <c r="A18" s="10">
        <v>15.6</v>
      </c>
      <c r="B18" s="11">
        <v>600</v>
      </c>
      <c r="C18" s="6">
        <v>76.3</v>
      </c>
      <c r="D18" s="6">
        <v>23.7</v>
      </c>
      <c r="E18" s="6">
        <v>9.7</v>
      </c>
      <c r="F18" s="6"/>
      <c r="G18" s="6">
        <f>CONVERT(A18,"um","mm")</f>
        <v>0.0156</v>
      </c>
      <c r="H18" s="6">
        <f t="shared" si="1"/>
        <v>6.002310160687201</v>
      </c>
      <c r="I18" s="6">
        <v>23.7</v>
      </c>
      <c r="J18" s="6">
        <v>6</v>
      </c>
      <c r="K18" s="7">
        <v>9.7</v>
      </c>
      <c r="O18" s="1" t="s">
        <v>17</v>
      </c>
      <c r="P18" s="1">
        <v>1572</v>
      </c>
      <c r="T18" s="1">
        <v>95</v>
      </c>
      <c r="U18" s="1">
        <v>90.8</v>
      </c>
      <c r="V18" s="1">
        <f>CONVERT(U18,"um","mm")</f>
        <v>0.0908</v>
      </c>
      <c r="W18" s="1">
        <f t="shared" si="2"/>
        <v>3.4611638922585346</v>
      </c>
    </row>
    <row r="19" spans="1:16" ht="8.25">
      <c r="A19" s="10">
        <v>31.2</v>
      </c>
      <c r="B19" s="11">
        <v>500</v>
      </c>
      <c r="C19" s="6">
        <v>86</v>
      </c>
      <c r="D19" s="6">
        <v>14</v>
      </c>
      <c r="E19" s="6">
        <v>1.86</v>
      </c>
      <c r="F19" s="6"/>
      <c r="G19" s="6">
        <f>CONVERT(A19,"um","mm")</f>
        <v>0.0312</v>
      </c>
      <c r="H19" s="6">
        <f t="shared" si="1"/>
        <v>5.002310160687201</v>
      </c>
      <c r="I19" s="6">
        <v>14</v>
      </c>
      <c r="J19" s="6">
        <v>5</v>
      </c>
      <c r="K19" s="7">
        <f>SUM(E19+E20+E21+E22)</f>
        <v>6.78</v>
      </c>
      <c r="O19" s="1" t="s">
        <v>18</v>
      </c>
      <c r="P19" s="1">
        <v>213.1</v>
      </c>
    </row>
    <row r="20" spans="1:31" ht="8.25">
      <c r="A20" s="10">
        <v>37.2</v>
      </c>
      <c r="B20" s="11">
        <v>400</v>
      </c>
      <c r="C20" s="6">
        <v>87.8</v>
      </c>
      <c r="D20" s="6">
        <v>12.2</v>
      </c>
      <c r="E20" s="6">
        <v>1.85</v>
      </c>
      <c r="F20" s="6"/>
      <c r="G20" s="6">
        <f>CONVERT(A20,"um","mm")</f>
        <v>0.0372</v>
      </c>
      <c r="H20" s="6">
        <f t="shared" si="1"/>
        <v>4.748553568441418</v>
      </c>
      <c r="I20" s="6">
        <v>12.2</v>
      </c>
      <c r="J20" s="6">
        <v>4</v>
      </c>
      <c r="K20" s="7">
        <f>SUM(E23+E24+E25+E26)</f>
        <v>3.9899999999999998</v>
      </c>
      <c r="O20" s="1" t="s">
        <v>31</v>
      </c>
      <c r="P20" s="1">
        <v>4.096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45</v>
      </c>
      <c r="AE20" s="1" t="s">
        <v>46</v>
      </c>
    </row>
    <row r="21" spans="1:30" ht="8.25">
      <c r="A21" s="10">
        <v>44.2</v>
      </c>
      <c r="B21" s="11">
        <v>325</v>
      </c>
      <c r="C21" s="6">
        <v>89.7</v>
      </c>
      <c r="D21" s="6">
        <v>10.3</v>
      </c>
      <c r="E21" s="6">
        <v>1.71</v>
      </c>
      <c r="F21" s="6"/>
      <c r="G21" s="6">
        <f>CONVERT(A21,"um","mm")</f>
        <v>0.0442</v>
      </c>
      <c r="H21" s="6">
        <f t="shared" si="1"/>
        <v>4.499809820158018</v>
      </c>
      <c r="I21" s="6">
        <v>10.3</v>
      </c>
      <c r="J21" s="6">
        <v>3</v>
      </c>
      <c r="K21" s="7">
        <f>SUM(E27+E28+E29+E30)</f>
        <v>2.68</v>
      </c>
      <c r="O21" s="1" t="s">
        <v>32</v>
      </c>
      <c r="P21" s="1">
        <v>19.04</v>
      </c>
      <c r="U21" s="1">
        <v>0.000699</v>
      </c>
      <c r="V21" s="1">
        <v>0.000954</v>
      </c>
      <c r="W21" s="1">
        <v>0.00132</v>
      </c>
      <c r="X21" s="1">
        <v>0.002037</v>
      </c>
      <c r="Y21" s="1">
        <v>0.005072</v>
      </c>
      <c r="Z21" s="1">
        <v>0.01456</v>
      </c>
      <c r="AA21" s="1">
        <v>0.026010000000000002</v>
      </c>
      <c r="AB21" s="1">
        <v>0.04565999999999999</v>
      </c>
      <c r="AC21" s="1">
        <v>0.0908</v>
      </c>
      <c r="AD21" s="1">
        <f>((W21+AA21)/2)</f>
        <v>0.013665</v>
      </c>
    </row>
    <row r="22" spans="1:31" ht="8.25">
      <c r="A22" s="10">
        <v>52.6</v>
      </c>
      <c r="B22" s="11">
        <v>270</v>
      </c>
      <c r="C22" s="6">
        <v>91.4</v>
      </c>
      <c r="D22" s="6">
        <v>8.62</v>
      </c>
      <c r="E22" s="6">
        <v>1.36</v>
      </c>
      <c r="F22" s="6"/>
      <c r="G22" s="6">
        <f>CONVERT(A22,"um","mm")</f>
        <v>0.0526</v>
      </c>
      <c r="H22" s="6">
        <f t="shared" si="1"/>
        <v>4.2487933902571475</v>
      </c>
      <c r="I22" s="6">
        <v>8.62</v>
      </c>
      <c r="J22" s="6">
        <v>2</v>
      </c>
      <c r="K22" s="7">
        <f>SUM(E31+E32+E33+E34)</f>
        <v>0.5856000000000001</v>
      </c>
      <c r="U22" s="1">
        <v>10.482419923948738</v>
      </c>
      <c r="V22" s="1">
        <v>10.033723113318663</v>
      </c>
      <c r="W22" s="1">
        <v>9.565246355078358</v>
      </c>
      <c r="X22" s="1">
        <v>8.939338304358285</v>
      </c>
      <c r="Y22" s="1">
        <v>7.623229539184767</v>
      </c>
      <c r="Z22" s="1">
        <v>6.101845834238116</v>
      </c>
      <c r="AA22" s="1">
        <v>5.26478979049382</v>
      </c>
      <c r="AB22" s="1">
        <v>4.452925330212111</v>
      </c>
      <c r="AC22" s="1">
        <v>3.4611638922585346</v>
      </c>
      <c r="AD22" s="1">
        <f>((W22+AA22)/2)</f>
        <v>7.415018072786089</v>
      </c>
      <c r="AE22" s="1">
        <f>((X22-AB22)/2)</f>
        <v>2.2432064870730875</v>
      </c>
    </row>
    <row r="23" spans="1:11" ht="8.25">
      <c r="A23" s="10">
        <v>62.5</v>
      </c>
      <c r="B23" s="11">
        <v>230</v>
      </c>
      <c r="C23" s="6">
        <v>92.7</v>
      </c>
      <c r="D23" s="6">
        <v>7.26</v>
      </c>
      <c r="E23" s="6">
        <v>1.08</v>
      </c>
      <c r="F23" s="6"/>
      <c r="G23" s="6">
        <f>CONVERT(A23,"um","mm")</f>
        <v>0.0625</v>
      </c>
      <c r="H23" s="6">
        <f t="shared" si="1"/>
        <v>4</v>
      </c>
      <c r="I23" s="6">
        <v>7.26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93.8</v>
      </c>
      <c r="D24" s="6">
        <v>6.18</v>
      </c>
      <c r="E24" s="6">
        <v>1</v>
      </c>
      <c r="F24" s="6"/>
      <c r="G24" s="6">
        <f>CONVERT(A24,"um","mm")</f>
        <v>0.074</v>
      </c>
      <c r="H24" s="6">
        <f t="shared" si="1"/>
        <v>3.7563309190331378</v>
      </c>
      <c r="I24" s="6">
        <v>6.18</v>
      </c>
      <c r="J24" s="6">
        <v>0</v>
      </c>
      <c r="K24" s="7">
        <f>SUM(E39+E40+E41+E42)</f>
        <v>0</v>
      </c>
      <c r="O24" s="1" t="s">
        <v>42</v>
      </c>
      <c r="P24" s="1" t="s">
        <v>43</v>
      </c>
      <c r="Q24" s="1" t="s">
        <v>44</v>
      </c>
    </row>
    <row r="25" spans="1:17" ht="8.25">
      <c r="A25" s="10">
        <v>88</v>
      </c>
      <c r="B25" s="11">
        <v>170</v>
      </c>
      <c r="C25" s="6">
        <v>94.8</v>
      </c>
      <c r="D25" s="6">
        <v>5.18</v>
      </c>
      <c r="E25" s="6">
        <v>1.01</v>
      </c>
      <c r="F25" s="6"/>
      <c r="G25" s="6">
        <f>CONVERT(A25,"um","mm")</f>
        <v>0.088</v>
      </c>
      <c r="H25" s="6">
        <f t="shared" si="1"/>
        <v>3.50635266602479</v>
      </c>
      <c r="I25" s="6">
        <v>5.18</v>
      </c>
      <c r="J25" s="6">
        <v>-1</v>
      </c>
      <c r="K25" s="7">
        <f>SUM(E43+E44)</f>
        <v>0</v>
      </c>
      <c r="O25" s="1">
        <f>SUM(K25+K24+K23+K22+K21+K20)</f>
        <v>7.255599999999999</v>
      </c>
      <c r="P25" s="1">
        <f>SUM(K19+K18+K17+K16)</f>
        <v>50.58</v>
      </c>
      <c r="Q25" s="1">
        <f>SUM(K15+K14+K13+K12+K11+K10)</f>
        <v>42.17</v>
      </c>
    </row>
    <row r="26" spans="1:11" ht="8.25">
      <c r="A26" s="10">
        <v>105</v>
      </c>
      <c r="B26" s="11">
        <v>140</v>
      </c>
      <c r="C26" s="6">
        <v>95.8</v>
      </c>
      <c r="D26" s="6">
        <v>4.18</v>
      </c>
      <c r="E26" s="6">
        <v>0.9</v>
      </c>
      <c r="F26" s="6"/>
      <c r="G26" s="6">
        <f>CONVERT(A26,"um","mm")</f>
        <v>0.105</v>
      </c>
      <c r="H26" s="6">
        <f t="shared" si="1"/>
        <v>3.2515387669959646</v>
      </c>
      <c r="I26" s="6">
        <v>4.18</v>
      </c>
      <c r="J26" s="6"/>
      <c r="K26" s="7"/>
    </row>
    <row r="27" spans="1:11" ht="8.25">
      <c r="A27" s="10">
        <v>125</v>
      </c>
      <c r="B27" s="11">
        <v>120</v>
      </c>
      <c r="C27" s="6">
        <v>96.7</v>
      </c>
      <c r="D27" s="6">
        <v>3.27</v>
      </c>
      <c r="E27" s="6">
        <v>0.69</v>
      </c>
      <c r="F27" s="6"/>
      <c r="G27" s="6">
        <f>CONVERT(A27,"um","mm")</f>
        <v>0.125</v>
      </c>
      <c r="H27" s="6">
        <f t="shared" si="1"/>
        <v>3</v>
      </c>
      <c r="I27" s="6">
        <v>3.27</v>
      </c>
      <c r="J27" s="6"/>
      <c r="K27" s="7"/>
    </row>
    <row r="28" spans="1:11" ht="8.25">
      <c r="A28" s="10">
        <v>149</v>
      </c>
      <c r="B28" s="11">
        <v>100</v>
      </c>
      <c r="C28" s="6">
        <v>97.4</v>
      </c>
      <c r="D28" s="6">
        <v>2.58</v>
      </c>
      <c r="E28" s="6">
        <v>0.56</v>
      </c>
      <c r="F28" s="6"/>
      <c r="G28" s="6">
        <f>CONVERT(A28,"um","mm")</f>
        <v>0.149</v>
      </c>
      <c r="H28" s="6">
        <f t="shared" si="1"/>
        <v>2.746615764199926</v>
      </c>
      <c r="I28" s="6">
        <v>2.58</v>
      </c>
      <c r="J28" s="6"/>
      <c r="K28" s="7"/>
    </row>
    <row r="29" spans="1:11" ht="8.25">
      <c r="A29" s="10">
        <v>177</v>
      </c>
      <c r="B29" s="11">
        <v>80</v>
      </c>
      <c r="C29" s="6">
        <v>98</v>
      </c>
      <c r="D29" s="6">
        <v>2.02</v>
      </c>
      <c r="E29" s="6">
        <v>0.68</v>
      </c>
      <c r="F29" s="6"/>
      <c r="G29" s="6">
        <f>CONVERT(A29,"um","mm")</f>
        <v>0.177</v>
      </c>
      <c r="H29" s="6">
        <f t="shared" si="1"/>
        <v>2.49817873457909</v>
      </c>
      <c r="I29" s="6">
        <v>2.02</v>
      </c>
      <c r="J29" s="6"/>
      <c r="K29" s="7"/>
    </row>
    <row r="30" spans="1:11" ht="8.25">
      <c r="A30" s="10">
        <v>210</v>
      </c>
      <c r="B30" s="11">
        <v>70</v>
      </c>
      <c r="C30" s="6">
        <v>98.7</v>
      </c>
      <c r="D30" s="6">
        <v>1.33</v>
      </c>
      <c r="E30" s="6">
        <v>0.75</v>
      </c>
      <c r="F30" s="6"/>
      <c r="G30" s="6">
        <f>CONVERT(A30,"um","mm")</f>
        <v>0.21</v>
      </c>
      <c r="H30" s="6">
        <f t="shared" si="1"/>
        <v>2.2515387669959646</v>
      </c>
      <c r="I30" s="6">
        <v>1.33</v>
      </c>
      <c r="J30" s="6"/>
      <c r="K30" s="7"/>
    </row>
    <row r="31" spans="1:11" ht="8.25">
      <c r="A31" s="10">
        <v>250</v>
      </c>
      <c r="B31" s="11">
        <v>60</v>
      </c>
      <c r="C31" s="6">
        <v>99.4</v>
      </c>
      <c r="D31" s="6">
        <v>0.58</v>
      </c>
      <c r="E31" s="6">
        <v>0.46</v>
      </c>
      <c r="F31" s="6"/>
      <c r="G31" s="6">
        <f>CONVERT(A31,"um","mm")</f>
        <v>0.25</v>
      </c>
      <c r="H31" s="6">
        <f t="shared" si="1"/>
        <v>2</v>
      </c>
      <c r="I31" s="6">
        <v>0.58</v>
      </c>
      <c r="J31" s="6"/>
      <c r="K31" s="7"/>
    </row>
    <row r="32" spans="1:11" ht="8.25">
      <c r="A32" s="10">
        <v>297</v>
      </c>
      <c r="B32" s="11">
        <v>50</v>
      </c>
      <c r="C32" s="6">
        <v>99.9</v>
      </c>
      <c r="D32" s="6">
        <v>0.12</v>
      </c>
      <c r="E32" s="6">
        <v>0.12</v>
      </c>
      <c r="F32" s="6"/>
      <c r="G32" s="6">
        <f>CONVERT(A32,"um","mm")</f>
        <v>0.297</v>
      </c>
      <c r="H32" s="6">
        <f t="shared" si="1"/>
        <v>1.7514651638613215</v>
      </c>
      <c r="I32" s="6">
        <v>0.12</v>
      </c>
      <c r="J32" s="6"/>
      <c r="K32" s="7"/>
    </row>
    <row r="33" spans="1:11" ht="8.25">
      <c r="A33" s="10">
        <v>354</v>
      </c>
      <c r="B33" s="11">
        <v>45</v>
      </c>
      <c r="C33" s="6">
        <v>99.99</v>
      </c>
      <c r="D33" s="6">
        <v>0.0056</v>
      </c>
      <c r="E33" s="6">
        <v>0.0056</v>
      </c>
      <c r="F33" s="6"/>
      <c r="G33" s="6">
        <f>CONVERT(A33,"um","mm")</f>
        <v>0.354</v>
      </c>
      <c r="H33" s="6">
        <f t="shared" si="1"/>
        <v>1.4981787345790896</v>
      </c>
      <c r="I33" s="6">
        <v>0.0056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85156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 t="s">
        <v>59</v>
      </c>
    </row>
    <row r="2" spans="1:5" ht="8.25">
      <c r="A2" s="1" t="s">
        <v>2</v>
      </c>
      <c r="B2" s="1" t="s">
        <v>60</v>
      </c>
      <c r="C2" s="1" t="s">
        <v>36</v>
      </c>
      <c r="D2" s="1" t="s">
        <v>37</v>
      </c>
      <c r="E2" s="1" t="s">
        <v>38</v>
      </c>
    </row>
    <row r="3" spans="1:6" ht="8.25">
      <c r="A3" s="1" t="s">
        <v>4</v>
      </c>
      <c r="B3" s="1" t="s">
        <v>61</v>
      </c>
      <c r="C3" s="1">
        <f>AVERAGE(E3:F3)</f>
        <v>7.208333333333333</v>
      </c>
      <c r="D3" s="1">
        <f>CONVERT(C3,"ft","m")</f>
        <v>2.1971</v>
      </c>
      <c r="E3" s="1">
        <f>CONVERT(VALUE(LEFT(B4,3)),"in","ft")</f>
        <v>7.083333333333333</v>
      </c>
      <c r="F3" s="1">
        <f>CONVERT(VALUE(RIGHT(B4,3)),"in","ft")</f>
        <v>7.333333333333333</v>
      </c>
    </row>
    <row r="4" spans="1:2" ht="8.25">
      <c r="A4" s="1" t="s">
        <v>6</v>
      </c>
      <c r="B4" s="1" t="s">
        <v>62</v>
      </c>
    </row>
    <row r="5" ht="8.25">
      <c r="A5" s="1" t="s">
        <v>8</v>
      </c>
    </row>
    <row r="6" ht="9" thickBot="1"/>
    <row r="7" spans="1:21" ht="9" thickTop="1">
      <c r="A7" s="2" t="s">
        <v>19</v>
      </c>
      <c r="B7" s="3" t="s">
        <v>26</v>
      </c>
      <c r="C7" s="3" t="s">
        <v>20</v>
      </c>
      <c r="D7" s="3" t="s">
        <v>21</v>
      </c>
      <c r="E7" s="3" t="s">
        <v>22</v>
      </c>
      <c r="F7" s="3"/>
      <c r="G7" s="3"/>
      <c r="H7" s="3"/>
      <c r="I7" s="3"/>
      <c r="J7" s="3"/>
      <c r="K7" s="4"/>
      <c r="T7" s="1" t="s">
        <v>24</v>
      </c>
      <c r="U7" s="1" t="s">
        <v>33</v>
      </c>
    </row>
    <row r="8" spans="1:23" ht="8.25">
      <c r="A8" s="5" t="s">
        <v>23</v>
      </c>
      <c r="B8" s="6"/>
      <c r="C8" s="6" t="s">
        <v>24</v>
      </c>
      <c r="D8" s="6" t="s">
        <v>24</v>
      </c>
      <c r="E8" s="6" t="s">
        <v>24</v>
      </c>
      <c r="F8" s="6"/>
      <c r="G8" s="6"/>
      <c r="H8" s="6"/>
      <c r="I8" s="6"/>
      <c r="J8" s="6"/>
      <c r="K8" s="7"/>
      <c r="Q8" s="1" t="s">
        <v>27</v>
      </c>
      <c r="R8" s="1" t="s">
        <v>28</v>
      </c>
      <c r="T8" s="1" t="s">
        <v>25</v>
      </c>
      <c r="U8" s="1" t="s">
        <v>34</v>
      </c>
      <c r="V8" s="1" t="s">
        <v>27</v>
      </c>
      <c r="W8" s="1" t="s">
        <v>28</v>
      </c>
    </row>
    <row r="9" spans="1:21" ht="8.25">
      <c r="A9" s="5"/>
      <c r="B9" s="6"/>
      <c r="C9" s="6" t="s">
        <v>25</v>
      </c>
      <c r="D9" s="6" t="s">
        <v>29</v>
      </c>
      <c r="E9" s="6" t="s">
        <v>25</v>
      </c>
      <c r="F9" s="6"/>
      <c r="G9" s="6" t="s">
        <v>27</v>
      </c>
      <c r="H9" s="6" t="s">
        <v>28</v>
      </c>
      <c r="I9" s="6" t="s">
        <v>39</v>
      </c>
      <c r="J9" s="6" t="s">
        <v>40</v>
      </c>
      <c r="K9" s="7" t="s">
        <v>41</v>
      </c>
      <c r="O9" s="1" t="s">
        <v>9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35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10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0.682</v>
      </c>
      <c r="V10" s="1">
        <f>CONVERT(U10,"um","mm")</f>
        <v>0.0006820000000000001</v>
      </c>
      <c r="W10" s="1">
        <f>-LOG(V10/1,2)</f>
        <v>10.517940640300003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11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0.921</v>
      </c>
      <c r="V11" s="1">
        <f>CONVERT(U11,"um","mm")</f>
        <v>0.000921</v>
      </c>
      <c r="W11" s="1">
        <f aca="true" t="shared" si="2" ref="W11:W18">-LOG(V11/1,2)</f>
        <v>10.084511223232838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1.18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1.18</v>
      </c>
      <c r="O12" s="1" t="s">
        <v>12</v>
      </c>
      <c r="P12" s="1">
        <v>17.15</v>
      </c>
      <c r="Q12" s="1">
        <f>CONVERT(P12,"um","mm")</f>
        <v>0.01715</v>
      </c>
      <c r="R12" s="1">
        <f t="shared" si="0"/>
        <v>5.865647613376638</v>
      </c>
      <c r="T12" s="1">
        <v>16</v>
      </c>
      <c r="U12" s="1">
        <v>1.258</v>
      </c>
      <c r="V12" s="1">
        <f>CONVERT(U12,"um","mm")</f>
        <v>0.001258</v>
      </c>
      <c r="W12" s="1">
        <f t="shared" si="2"/>
        <v>9.634652362444886</v>
      </c>
    </row>
    <row r="13" spans="1:23" ht="8.25">
      <c r="A13" s="10">
        <v>0.49</v>
      </c>
      <c r="B13" s="11">
        <v>1100</v>
      </c>
      <c r="C13" s="6">
        <v>1.18</v>
      </c>
      <c r="D13" s="6">
        <v>98.8</v>
      </c>
      <c r="E13" s="6">
        <v>9.98</v>
      </c>
      <c r="F13" s="6"/>
      <c r="G13" s="6">
        <f>CONVERT(A13,"um","mm")</f>
        <v>0.00049</v>
      </c>
      <c r="H13" s="6">
        <f t="shared" si="1"/>
        <v>10.994930630321603</v>
      </c>
      <c r="I13" s="6">
        <v>98.8</v>
      </c>
      <c r="J13" s="6">
        <v>11</v>
      </c>
      <c r="K13" s="7">
        <v>9.98</v>
      </c>
      <c r="O13" s="1" t="s">
        <v>13</v>
      </c>
      <c r="P13" s="1">
        <v>4.57</v>
      </c>
      <c r="Q13" s="1">
        <f>CONVERT(P13,"um","mm")</f>
        <v>0.00457</v>
      </c>
      <c r="R13" s="1">
        <f t="shared" si="0"/>
        <v>7.773590119378742</v>
      </c>
      <c r="T13" s="1">
        <v>25</v>
      </c>
      <c r="U13" s="1">
        <v>1.921</v>
      </c>
      <c r="V13" s="1">
        <f>CONVERT(U13,"um","mm")</f>
        <v>0.001921</v>
      </c>
      <c r="W13" s="1">
        <f t="shared" si="2"/>
        <v>9.023926765658647</v>
      </c>
    </row>
    <row r="14" spans="1:23" ht="8.25">
      <c r="A14" s="10">
        <v>0.98</v>
      </c>
      <c r="B14" s="11">
        <v>1000</v>
      </c>
      <c r="C14" s="6">
        <v>11.2</v>
      </c>
      <c r="D14" s="6">
        <v>88.8</v>
      </c>
      <c r="E14" s="6">
        <v>14.2</v>
      </c>
      <c r="F14" s="6"/>
      <c r="G14" s="6">
        <f>CONVERT(A14,"um","mm")</f>
        <v>0.00098</v>
      </c>
      <c r="H14" s="6">
        <f t="shared" si="1"/>
        <v>9.994930630321603</v>
      </c>
      <c r="I14" s="6">
        <v>88.8</v>
      </c>
      <c r="J14" s="6">
        <v>10</v>
      </c>
      <c r="K14" s="7">
        <v>14.2</v>
      </c>
      <c r="O14" s="1" t="s">
        <v>30</v>
      </c>
      <c r="P14" s="1">
        <v>2.497</v>
      </c>
      <c r="Q14" s="1">
        <f>CONVERT(P14,"um","mm")</f>
        <v>0.002497</v>
      </c>
      <c r="R14" s="1">
        <f t="shared" si="0"/>
        <v>8.645588463395962</v>
      </c>
      <c r="T14" s="1">
        <v>50</v>
      </c>
      <c r="U14" s="1">
        <v>4.57</v>
      </c>
      <c r="V14" s="1">
        <f>CONVERT(U14,"um","mm")</f>
        <v>0.00457</v>
      </c>
      <c r="W14" s="1">
        <f t="shared" si="2"/>
        <v>7.773590119378742</v>
      </c>
    </row>
    <row r="15" spans="1:23" ht="8.25">
      <c r="A15" s="10">
        <v>1.95</v>
      </c>
      <c r="B15" s="11">
        <v>900</v>
      </c>
      <c r="C15" s="6">
        <v>25.4</v>
      </c>
      <c r="D15" s="6">
        <v>74.6</v>
      </c>
      <c r="E15" s="6">
        <v>19.4</v>
      </c>
      <c r="F15" s="6"/>
      <c r="G15" s="6">
        <f>CONVERT(A15,"um","mm")</f>
        <v>0.00195</v>
      </c>
      <c r="H15" s="6">
        <f t="shared" si="1"/>
        <v>9.002310160687202</v>
      </c>
      <c r="I15" s="6">
        <v>74.6</v>
      </c>
      <c r="J15" s="6">
        <v>9</v>
      </c>
      <c r="K15" s="7">
        <v>19.4</v>
      </c>
      <c r="O15" s="1" t="s">
        <v>14</v>
      </c>
      <c r="P15" s="1">
        <v>3.753</v>
      </c>
      <c r="Q15" s="1">
        <f>CONVERT(P15,"um","mm")</f>
        <v>0.003753</v>
      </c>
      <c r="R15" s="1">
        <f t="shared" si="0"/>
        <v>8.057739994437197</v>
      </c>
      <c r="T15" s="1">
        <v>75</v>
      </c>
      <c r="U15" s="1">
        <v>11.47</v>
      </c>
      <c r="V15" s="1">
        <f>CONVERT(U15,"um","mm")</f>
        <v>0.01147</v>
      </c>
      <c r="W15" s="1">
        <f t="shared" si="2"/>
        <v>6.445990798420986</v>
      </c>
    </row>
    <row r="16" spans="1:23" ht="8.25">
      <c r="A16" s="10">
        <v>3.9</v>
      </c>
      <c r="B16" s="11">
        <v>800</v>
      </c>
      <c r="C16" s="6">
        <v>44.8</v>
      </c>
      <c r="D16" s="6">
        <v>55.2</v>
      </c>
      <c r="E16" s="6">
        <v>21.7</v>
      </c>
      <c r="F16" s="6"/>
      <c r="G16" s="6">
        <f>CONVERT(A16,"um","mm")</f>
        <v>0.0039</v>
      </c>
      <c r="H16" s="6">
        <f t="shared" si="1"/>
        <v>8.002310160687202</v>
      </c>
      <c r="I16" s="6">
        <v>55.2</v>
      </c>
      <c r="J16" s="6">
        <v>8</v>
      </c>
      <c r="K16" s="7">
        <v>21.7</v>
      </c>
      <c r="O16" s="1" t="s">
        <v>15</v>
      </c>
      <c r="P16" s="1">
        <v>4.443</v>
      </c>
      <c r="Q16" s="1">
        <f>CONVERT(P16,"um","mm")</f>
        <v>0.004442999999999999</v>
      </c>
      <c r="R16" s="1">
        <f t="shared" si="0"/>
        <v>7.81425014331417</v>
      </c>
      <c r="T16" s="1">
        <v>84</v>
      </c>
      <c r="U16" s="1">
        <v>20.75</v>
      </c>
      <c r="V16" s="1">
        <f>CONVERT(U16,"um","mm")</f>
        <v>0.02075</v>
      </c>
      <c r="W16" s="1">
        <f t="shared" si="2"/>
        <v>5.5907448533151625</v>
      </c>
    </row>
    <row r="17" spans="1:23" ht="8.25">
      <c r="A17" s="10">
        <v>7.8</v>
      </c>
      <c r="B17" s="11">
        <v>700</v>
      </c>
      <c r="C17" s="6">
        <v>66.5</v>
      </c>
      <c r="D17" s="6">
        <v>33.5</v>
      </c>
      <c r="E17" s="6">
        <v>13.6</v>
      </c>
      <c r="F17" s="6"/>
      <c r="G17" s="6">
        <f>CONVERT(A17,"um","mm")</f>
        <v>0.0078</v>
      </c>
      <c r="H17" s="6">
        <f t="shared" si="1"/>
        <v>7.002310160687201</v>
      </c>
      <c r="I17" s="6">
        <v>33.5</v>
      </c>
      <c r="J17" s="6">
        <v>7</v>
      </c>
      <c r="K17" s="7">
        <v>13.6</v>
      </c>
      <c r="O17" s="1" t="s">
        <v>16</v>
      </c>
      <c r="P17" s="1">
        <v>38.08</v>
      </c>
      <c r="T17" s="1">
        <v>90</v>
      </c>
      <c r="U17" s="1">
        <v>42.93</v>
      </c>
      <c r="V17" s="1">
        <f>CONVERT(U17,"um","mm")</f>
        <v>0.04293</v>
      </c>
      <c r="W17" s="1">
        <f t="shared" si="2"/>
        <v>4.541870016988988</v>
      </c>
    </row>
    <row r="18" spans="1:23" ht="8.25">
      <c r="A18" s="10">
        <v>15.6</v>
      </c>
      <c r="B18" s="11">
        <v>600</v>
      </c>
      <c r="C18" s="6">
        <v>80.1</v>
      </c>
      <c r="D18" s="6">
        <v>19.9</v>
      </c>
      <c r="E18" s="6">
        <v>7.53</v>
      </c>
      <c r="F18" s="6"/>
      <c r="G18" s="6">
        <f>CONVERT(A18,"um","mm")</f>
        <v>0.0156</v>
      </c>
      <c r="H18" s="6">
        <f t="shared" si="1"/>
        <v>6.002310160687201</v>
      </c>
      <c r="I18" s="6">
        <v>19.9</v>
      </c>
      <c r="J18" s="6">
        <v>6</v>
      </c>
      <c r="K18" s="7">
        <v>7.53</v>
      </c>
      <c r="O18" s="1" t="s">
        <v>17</v>
      </c>
      <c r="P18" s="1">
        <v>1450</v>
      </c>
      <c r="T18" s="1">
        <v>95</v>
      </c>
      <c r="U18" s="1">
        <v>92.07</v>
      </c>
      <c r="V18" s="1">
        <f>CONVERT(U18,"um","mm")</f>
        <v>0.09206999999999999</v>
      </c>
      <c r="W18" s="1">
        <f t="shared" si="2"/>
        <v>3.441125043249171</v>
      </c>
    </row>
    <row r="19" spans="1:16" ht="8.25">
      <c r="A19" s="10">
        <v>31.2</v>
      </c>
      <c r="B19" s="11">
        <v>500</v>
      </c>
      <c r="C19" s="6">
        <v>87.6</v>
      </c>
      <c r="D19" s="6">
        <v>12.4</v>
      </c>
      <c r="E19" s="6">
        <v>1.3</v>
      </c>
      <c r="F19" s="6"/>
      <c r="G19" s="6">
        <f>CONVERT(A19,"um","mm")</f>
        <v>0.0312</v>
      </c>
      <c r="H19" s="6">
        <f t="shared" si="1"/>
        <v>5.002310160687201</v>
      </c>
      <c r="I19" s="6">
        <v>12.4</v>
      </c>
      <c r="J19" s="6">
        <v>5</v>
      </c>
      <c r="K19" s="7">
        <f>SUM(E19+E20+E21+E22)</f>
        <v>4.91</v>
      </c>
      <c r="O19" s="1" t="s">
        <v>18</v>
      </c>
      <c r="P19" s="1">
        <v>222</v>
      </c>
    </row>
    <row r="20" spans="1:31" ht="8.25">
      <c r="A20" s="10">
        <v>37.2</v>
      </c>
      <c r="B20" s="11">
        <v>400</v>
      </c>
      <c r="C20" s="6">
        <v>88.9</v>
      </c>
      <c r="D20" s="6">
        <v>11.1</v>
      </c>
      <c r="E20" s="6">
        <v>1.29</v>
      </c>
      <c r="F20" s="6"/>
      <c r="G20" s="6">
        <f>CONVERT(A20,"um","mm")</f>
        <v>0.0372</v>
      </c>
      <c r="H20" s="6">
        <f t="shared" si="1"/>
        <v>4.748553568441418</v>
      </c>
      <c r="I20" s="6">
        <v>11.1</v>
      </c>
      <c r="J20" s="6">
        <v>4</v>
      </c>
      <c r="K20" s="7">
        <f>SUM(E23+E24+E25+E26)</f>
        <v>4.44</v>
      </c>
      <c r="O20" s="1" t="s">
        <v>31</v>
      </c>
      <c r="P20" s="1">
        <v>4.17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45</v>
      </c>
      <c r="AE20" s="1" t="s">
        <v>46</v>
      </c>
    </row>
    <row r="21" spans="1:30" ht="8.25">
      <c r="A21" s="10">
        <v>44.2</v>
      </c>
      <c r="B21" s="11">
        <v>325</v>
      </c>
      <c r="C21" s="6">
        <v>90.2</v>
      </c>
      <c r="D21" s="6">
        <v>9.78</v>
      </c>
      <c r="E21" s="6">
        <v>1.23</v>
      </c>
      <c r="F21" s="6"/>
      <c r="G21" s="6">
        <f>CONVERT(A21,"um","mm")</f>
        <v>0.0442</v>
      </c>
      <c r="H21" s="6">
        <f t="shared" si="1"/>
        <v>4.499809820158018</v>
      </c>
      <c r="I21" s="6">
        <v>9.78</v>
      </c>
      <c r="J21" s="6">
        <v>3</v>
      </c>
      <c r="K21" s="7">
        <f>SUM(E27+E28+E29+E30)</f>
        <v>2.51</v>
      </c>
      <c r="O21" s="1" t="s">
        <v>32</v>
      </c>
      <c r="P21" s="1">
        <v>20.1</v>
      </c>
      <c r="U21" s="1">
        <v>0.0006820000000000001</v>
      </c>
      <c r="V21" s="1">
        <v>0.000921</v>
      </c>
      <c r="W21" s="1">
        <v>0.001258</v>
      </c>
      <c r="X21" s="1">
        <v>0.001921</v>
      </c>
      <c r="Y21" s="1">
        <v>0.00457</v>
      </c>
      <c r="Z21" s="1">
        <v>0.01147</v>
      </c>
      <c r="AA21" s="1">
        <v>0.02075</v>
      </c>
      <c r="AB21" s="1">
        <v>0.04293</v>
      </c>
      <c r="AC21" s="1">
        <v>0.09206999999999999</v>
      </c>
      <c r="AD21" s="1">
        <f>((W21+AA21)/2)</f>
        <v>0.011004</v>
      </c>
    </row>
    <row r="22" spans="1:31" ht="8.25">
      <c r="A22" s="10">
        <v>52.6</v>
      </c>
      <c r="B22" s="11">
        <v>270</v>
      </c>
      <c r="C22" s="6">
        <v>91.4</v>
      </c>
      <c r="D22" s="6">
        <v>8.55</v>
      </c>
      <c r="E22" s="6">
        <v>1.09</v>
      </c>
      <c r="F22" s="6"/>
      <c r="G22" s="6">
        <f>CONVERT(A22,"um","mm")</f>
        <v>0.0526</v>
      </c>
      <c r="H22" s="6">
        <f t="shared" si="1"/>
        <v>4.2487933902571475</v>
      </c>
      <c r="I22" s="6">
        <v>8.55</v>
      </c>
      <c r="J22" s="6">
        <v>2</v>
      </c>
      <c r="K22" s="7">
        <f>SUM(E31+E32+E33+E34)</f>
        <v>0.5066</v>
      </c>
      <c r="U22" s="1">
        <v>10.517940640300003</v>
      </c>
      <c r="V22" s="1">
        <v>10.084511223232838</v>
      </c>
      <c r="W22" s="1">
        <v>9.634652362444886</v>
      </c>
      <c r="X22" s="1">
        <v>9.023926765658647</v>
      </c>
      <c r="Y22" s="1">
        <v>7.773590119378742</v>
      </c>
      <c r="Z22" s="1">
        <v>6.445990798420986</v>
      </c>
      <c r="AA22" s="1">
        <v>5.5907448533151625</v>
      </c>
      <c r="AB22" s="1">
        <v>4.541870016988988</v>
      </c>
      <c r="AC22" s="1">
        <v>3.441125043249171</v>
      </c>
      <c r="AD22" s="1">
        <f>((W22+AA22)/2)</f>
        <v>7.612698607880024</v>
      </c>
      <c r="AE22" s="1">
        <f>((X22-AB22)/2)</f>
        <v>2.2410283743348294</v>
      </c>
    </row>
    <row r="23" spans="1:11" ht="8.25">
      <c r="A23" s="10">
        <v>62.5</v>
      </c>
      <c r="B23" s="11">
        <v>230</v>
      </c>
      <c r="C23" s="6">
        <v>92.5</v>
      </c>
      <c r="D23" s="6">
        <v>7.46</v>
      </c>
      <c r="E23" s="6">
        <v>1.03</v>
      </c>
      <c r="F23" s="6"/>
      <c r="G23" s="6">
        <f>CONVERT(A23,"um","mm")</f>
        <v>0.0625</v>
      </c>
      <c r="H23" s="6">
        <f t="shared" si="1"/>
        <v>4</v>
      </c>
      <c r="I23" s="6">
        <v>7.46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93.6</v>
      </c>
      <c r="D24" s="6">
        <v>6.43</v>
      </c>
      <c r="E24" s="6">
        <v>1.12</v>
      </c>
      <c r="F24" s="6"/>
      <c r="G24" s="6">
        <f>CONVERT(A24,"um","mm")</f>
        <v>0.074</v>
      </c>
      <c r="H24" s="6">
        <f t="shared" si="1"/>
        <v>3.7563309190331378</v>
      </c>
      <c r="I24" s="6">
        <v>6.43</v>
      </c>
      <c r="J24" s="6">
        <v>0</v>
      </c>
      <c r="K24" s="7">
        <f>SUM(E39+E40+E41+E42)</f>
        <v>0</v>
      </c>
      <c r="O24" s="1" t="s">
        <v>42</v>
      </c>
      <c r="P24" s="1" t="s">
        <v>43</v>
      </c>
      <c r="Q24" s="1" t="s">
        <v>44</v>
      </c>
    </row>
    <row r="25" spans="1:17" ht="8.25">
      <c r="A25" s="10">
        <v>88</v>
      </c>
      <c r="B25" s="11">
        <v>170</v>
      </c>
      <c r="C25" s="6">
        <v>94.7</v>
      </c>
      <c r="D25" s="6">
        <v>5.31</v>
      </c>
      <c r="E25" s="6">
        <v>1.2</v>
      </c>
      <c r="F25" s="6"/>
      <c r="G25" s="6">
        <f>CONVERT(A25,"um","mm")</f>
        <v>0.088</v>
      </c>
      <c r="H25" s="6">
        <f t="shared" si="1"/>
        <v>3.50635266602479</v>
      </c>
      <c r="I25" s="6">
        <v>5.31</v>
      </c>
      <c r="J25" s="6">
        <v>-1</v>
      </c>
      <c r="K25" s="7">
        <f>SUM(E43+E44)</f>
        <v>0</v>
      </c>
      <c r="O25" s="1">
        <f>SUM(K25+K24+K23+K22+K21+K20)</f>
        <v>7.4566</v>
      </c>
      <c r="P25" s="1">
        <f>SUM(K19+K18+K17+K16)</f>
        <v>47.739999999999995</v>
      </c>
      <c r="Q25" s="1">
        <f>SUM(K15+K14+K13+K12+K11+K10)</f>
        <v>44.76</v>
      </c>
    </row>
    <row r="26" spans="1:11" ht="8.25">
      <c r="A26" s="10">
        <v>105</v>
      </c>
      <c r="B26" s="11">
        <v>140</v>
      </c>
      <c r="C26" s="6">
        <v>95.9</v>
      </c>
      <c r="D26" s="6">
        <v>4.11</v>
      </c>
      <c r="E26" s="6">
        <v>1.09</v>
      </c>
      <c r="F26" s="6"/>
      <c r="G26" s="6">
        <f>CONVERT(A26,"um","mm")</f>
        <v>0.105</v>
      </c>
      <c r="H26" s="6">
        <f t="shared" si="1"/>
        <v>3.2515387669959646</v>
      </c>
      <c r="I26" s="6">
        <v>4.11</v>
      </c>
      <c r="J26" s="6"/>
      <c r="K26" s="7"/>
    </row>
    <row r="27" spans="1:11" ht="8.25">
      <c r="A27" s="10">
        <v>125</v>
      </c>
      <c r="B27" s="11">
        <v>120</v>
      </c>
      <c r="C27" s="6">
        <v>97</v>
      </c>
      <c r="D27" s="6">
        <v>3.02</v>
      </c>
      <c r="E27" s="6">
        <v>0.82</v>
      </c>
      <c r="F27" s="6"/>
      <c r="G27" s="6">
        <f>CONVERT(A27,"um","mm")</f>
        <v>0.125</v>
      </c>
      <c r="H27" s="6">
        <f t="shared" si="1"/>
        <v>3</v>
      </c>
      <c r="I27" s="6">
        <v>3.02</v>
      </c>
      <c r="J27" s="6"/>
      <c r="K27" s="7"/>
    </row>
    <row r="28" spans="1:11" ht="8.25">
      <c r="A28" s="10">
        <v>149</v>
      </c>
      <c r="B28" s="11">
        <v>100</v>
      </c>
      <c r="C28" s="6">
        <v>97.8</v>
      </c>
      <c r="D28" s="6">
        <v>2.2</v>
      </c>
      <c r="E28" s="6">
        <v>0.58</v>
      </c>
      <c r="F28" s="6"/>
      <c r="G28" s="6">
        <f>CONVERT(A28,"um","mm")</f>
        <v>0.149</v>
      </c>
      <c r="H28" s="6">
        <f t="shared" si="1"/>
        <v>2.746615764199926</v>
      </c>
      <c r="I28" s="6">
        <v>2.2</v>
      </c>
      <c r="J28" s="6"/>
      <c r="K28" s="7"/>
    </row>
    <row r="29" spans="1:11" ht="8.25">
      <c r="A29" s="10">
        <v>177</v>
      </c>
      <c r="B29" s="11">
        <v>80</v>
      </c>
      <c r="C29" s="6">
        <v>98.4</v>
      </c>
      <c r="D29" s="6">
        <v>1.62</v>
      </c>
      <c r="E29" s="6">
        <v>0.54</v>
      </c>
      <c r="F29" s="6"/>
      <c r="G29" s="6">
        <f>CONVERT(A29,"um","mm")</f>
        <v>0.177</v>
      </c>
      <c r="H29" s="6">
        <f t="shared" si="1"/>
        <v>2.49817873457909</v>
      </c>
      <c r="I29" s="6">
        <v>1.62</v>
      </c>
      <c r="J29" s="6"/>
      <c r="K29" s="7"/>
    </row>
    <row r="30" spans="1:11" ht="8.25">
      <c r="A30" s="10">
        <v>210</v>
      </c>
      <c r="B30" s="11">
        <v>70</v>
      </c>
      <c r="C30" s="6">
        <v>98.9</v>
      </c>
      <c r="D30" s="6">
        <v>1.07</v>
      </c>
      <c r="E30" s="6">
        <v>0.57</v>
      </c>
      <c r="F30" s="6"/>
      <c r="G30" s="6">
        <f>CONVERT(A30,"um","mm")</f>
        <v>0.21</v>
      </c>
      <c r="H30" s="6">
        <f t="shared" si="1"/>
        <v>2.2515387669959646</v>
      </c>
      <c r="I30" s="6">
        <v>1.07</v>
      </c>
      <c r="J30" s="6"/>
      <c r="K30" s="7"/>
    </row>
    <row r="31" spans="1:11" ht="8.25">
      <c r="A31" s="10">
        <v>250</v>
      </c>
      <c r="B31" s="11">
        <v>60</v>
      </c>
      <c r="C31" s="6">
        <v>99.5</v>
      </c>
      <c r="D31" s="6">
        <v>0.51</v>
      </c>
      <c r="E31" s="6">
        <v>0.38</v>
      </c>
      <c r="F31" s="6"/>
      <c r="G31" s="6">
        <f>CONVERT(A31,"um","mm")</f>
        <v>0.25</v>
      </c>
      <c r="H31" s="6">
        <f t="shared" si="1"/>
        <v>2</v>
      </c>
      <c r="I31" s="6">
        <v>0.51</v>
      </c>
      <c r="J31" s="6"/>
      <c r="K31" s="7"/>
    </row>
    <row r="32" spans="1:11" ht="8.25">
      <c r="A32" s="10">
        <v>297</v>
      </c>
      <c r="B32" s="11">
        <v>50</v>
      </c>
      <c r="C32" s="6">
        <v>99.9</v>
      </c>
      <c r="D32" s="6">
        <v>0.12</v>
      </c>
      <c r="E32" s="6">
        <v>0.12</v>
      </c>
      <c r="F32" s="6"/>
      <c r="G32" s="6">
        <f>CONVERT(A32,"um","mm")</f>
        <v>0.297</v>
      </c>
      <c r="H32" s="6">
        <f t="shared" si="1"/>
        <v>1.7514651638613215</v>
      </c>
      <c r="I32" s="6">
        <v>0.12</v>
      </c>
      <c r="J32" s="6"/>
      <c r="K32" s="7"/>
    </row>
    <row r="33" spans="1:11" ht="8.25">
      <c r="A33" s="10">
        <v>354</v>
      </c>
      <c r="B33" s="11">
        <v>45</v>
      </c>
      <c r="C33" s="6">
        <v>99.99</v>
      </c>
      <c r="D33" s="6">
        <v>0.0066</v>
      </c>
      <c r="E33" s="6">
        <v>0.0066</v>
      </c>
      <c r="F33" s="6"/>
      <c r="G33" s="6">
        <f>CONVERT(A33,"um","mm")</f>
        <v>0.354</v>
      </c>
      <c r="H33" s="6">
        <f t="shared" si="1"/>
        <v>1.4981787345790896</v>
      </c>
      <c r="I33" s="6">
        <v>0.0066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 t="s">
        <v>55</v>
      </c>
    </row>
    <row r="2" spans="1:5" ht="8.25">
      <c r="A2" s="1" t="s">
        <v>2</v>
      </c>
      <c r="B2" s="1" t="s">
        <v>56</v>
      </c>
      <c r="C2" s="1" t="s">
        <v>36</v>
      </c>
      <c r="D2" s="1" t="s">
        <v>37</v>
      </c>
      <c r="E2" s="1" t="s">
        <v>38</v>
      </c>
    </row>
    <row r="3" spans="1:6" ht="8.25">
      <c r="A3" s="1" t="s">
        <v>4</v>
      </c>
      <c r="B3" s="1" t="s">
        <v>57</v>
      </c>
      <c r="C3" s="1">
        <f>AVERAGE(E3:F3)</f>
        <v>4.708333333333333</v>
      </c>
      <c r="D3" s="1">
        <f>CONVERT(C3,"ft","m")</f>
        <v>1.4351</v>
      </c>
      <c r="E3" s="1">
        <f>CONVERT(VALUE(LEFT(B4,3)),"in","ft")</f>
        <v>4.583333333333333</v>
      </c>
      <c r="F3" s="1">
        <f>CONVERT(VALUE(RIGHT(B4,3)),"in","ft")</f>
        <v>4.833333333333333</v>
      </c>
    </row>
    <row r="4" spans="1:2" ht="8.25">
      <c r="A4" s="1" t="s">
        <v>6</v>
      </c>
      <c r="B4" s="1" t="s">
        <v>58</v>
      </c>
    </row>
    <row r="5" ht="8.25">
      <c r="A5" s="1" t="s">
        <v>8</v>
      </c>
    </row>
    <row r="6" ht="9" thickBot="1"/>
    <row r="7" spans="1:21" ht="9" thickTop="1">
      <c r="A7" s="2" t="s">
        <v>19</v>
      </c>
      <c r="B7" s="3" t="s">
        <v>26</v>
      </c>
      <c r="C7" s="3" t="s">
        <v>20</v>
      </c>
      <c r="D7" s="3" t="s">
        <v>21</v>
      </c>
      <c r="E7" s="3" t="s">
        <v>22</v>
      </c>
      <c r="F7" s="3"/>
      <c r="G7" s="3"/>
      <c r="H7" s="3"/>
      <c r="I7" s="3"/>
      <c r="J7" s="3"/>
      <c r="K7" s="4"/>
      <c r="T7" s="1" t="s">
        <v>24</v>
      </c>
      <c r="U7" s="1" t="s">
        <v>33</v>
      </c>
    </row>
    <row r="8" spans="1:23" ht="8.25">
      <c r="A8" s="5" t="s">
        <v>23</v>
      </c>
      <c r="B8" s="6"/>
      <c r="C8" s="6" t="s">
        <v>24</v>
      </c>
      <c r="D8" s="6" t="s">
        <v>24</v>
      </c>
      <c r="E8" s="6" t="s">
        <v>24</v>
      </c>
      <c r="F8" s="6"/>
      <c r="G8" s="6"/>
      <c r="H8" s="6"/>
      <c r="I8" s="6"/>
      <c r="J8" s="6"/>
      <c r="K8" s="7"/>
      <c r="Q8" s="1" t="s">
        <v>27</v>
      </c>
      <c r="R8" s="1" t="s">
        <v>28</v>
      </c>
      <c r="T8" s="1" t="s">
        <v>25</v>
      </c>
      <c r="U8" s="1" t="s">
        <v>34</v>
      </c>
      <c r="V8" s="1" t="s">
        <v>27</v>
      </c>
      <c r="W8" s="1" t="s">
        <v>28</v>
      </c>
    </row>
    <row r="9" spans="1:21" ht="8.25">
      <c r="A9" s="5"/>
      <c r="B9" s="6"/>
      <c r="C9" s="6" t="s">
        <v>25</v>
      </c>
      <c r="D9" s="6" t="s">
        <v>29</v>
      </c>
      <c r="E9" s="6" t="s">
        <v>25</v>
      </c>
      <c r="F9" s="6"/>
      <c r="G9" s="6" t="s">
        <v>27</v>
      </c>
      <c r="H9" s="6" t="s">
        <v>28</v>
      </c>
      <c r="I9" s="6" t="s">
        <v>39</v>
      </c>
      <c r="J9" s="6" t="s">
        <v>40</v>
      </c>
      <c r="K9" s="7" t="s">
        <v>41</v>
      </c>
      <c r="O9" s="1" t="s">
        <v>9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35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10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0.958</v>
      </c>
      <c r="V10" s="1">
        <f>CONVERT(U10,"um","mm")</f>
        <v>0.000958</v>
      </c>
      <c r="W10" s="1">
        <f>-LOG(V10/1,2)</f>
        <v>10.027686723587994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11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1.628</v>
      </c>
      <c r="V11" s="1">
        <f>CONVERT(U11,"um","mm")</f>
        <v>0.0016279999999999999</v>
      </c>
      <c r="W11" s="1">
        <f aca="true" t="shared" si="2" ref="W11:W18">-LOG(V11/1,2)</f>
        <v>9.262683585057927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0.54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0.54</v>
      </c>
      <c r="O12" s="1" t="s">
        <v>12</v>
      </c>
      <c r="P12" s="1">
        <v>68.43</v>
      </c>
      <c r="Q12" s="1">
        <f>CONVERT(P12,"um","mm")</f>
        <v>0.06843</v>
      </c>
      <c r="R12" s="1">
        <f t="shared" si="0"/>
        <v>3.869227242403518</v>
      </c>
      <c r="T12" s="1">
        <v>16</v>
      </c>
      <c r="U12" s="1">
        <v>2.807</v>
      </c>
      <c r="V12" s="1">
        <f>CONVERT(U12,"um","mm")</f>
        <v>0.002807</v>
      </c>
      <c r="W12" s="1">
        <f t="shared" si="2"/>
        <v>8.47675522081165</v>
      </c>
    </row>
    <row r="13" spans="1:23" ht="8.25">
      <c r="A13" s="10">
        <v>0.49</v>
      </c>
      <c r="B13" s="11">
        <v>1100</v>
      </c>
      <c r="C13" s="6">
        <v>0.54</v>
      </c>
      <c r="D13" s="6">
        <v>99.5</v>
      </c>
      <c r="E13" s="6">
        <v>4.66</v>
      </c>
      <c r="F13" s="6"/>
      <c r="G13" s="6">
        <f>CONVERT(A13,"um","mm")</f>
        <v>0.00049</v>
      </c>
      <c r="H13" s="6">
        <f t="shared" si="1"/>
        <v>10.994930630321603</v>
      </c>
      <c r="I13" s="6">
        <v>99.5</v>
      </c>
      <c r="J13" s="6">
        <v>11</v>
      </c>
      <c r="K13" s="7">
        <v>4.66</v>
      </c>
      <c r="O13" s="1" t="s">
        <v>13</v>
      </c>
      <c r="P13" s="1">
        <v>29.33</v>
      </c>
      <c r="Q13" s="1">
        <f>CONVERT(P13,"um","mm")</f>
        <v>0.02933</v>
      </c>
      <c r="R13" s="1">
        <f t="shared" si="0"/>
        <v>5.091479118679856</v>
      </c>
      <c r="T13" s="1">
        <v>25</v>
      </c>
      <c r="U13" s="1">
        <v>5.364</v>
      </c>
      <c r="V13" s="1">
        <f>CONVERT(U13,"um","mm")</f>
        <v>0.005364</v>
      </c>
      <c r="W13" s="1">
        <f t="shared" si="2"/>
        <v>7.542475047419701</v>
      </c>
    </row>
    <row r="14" spans="1:23" ht="8.25">
      <c r="A14" s="10">
        <v>0.98</v>
      </c>
      <c r="B14" s="11">
        <v>1000</v>
      </c>
      <c r="C14" s="6">
        <v>5.2</v>
      </c>
      <c r="D14" s="6">
        <v>94.8</v>
      </c>
      <c r="E14" s="6">
        <v>6.65</v>
      </c>
      <c r="F14" s="6"/>
      <c r="G14" s="6">
        <f>CONVERT(A14,"um","mm")</f>
        <v>0.00098</v>
      </c>
      <c r="H14" s="6">
        <f t="shared" si="1"/>
        <v>9.994930630321603</v>
      </c>
      <c r="I14" s="6">
        <v>94.8</v>
      </c>
      <c r="J14" s="6">
        <v>10</v>
      </c>
      <c r="K14" s="7">
        <v>6.65</v>
      </c>
      <c r="O14" s="1" t="s">
        <v>30</v>
      </c>
      <c r="P14" s="1">
        <v>5.094</v>
      </c>
      <c r="Q14" s="1">
        <f>CONVERT(P14,"um","mm")</f>
        <v>0.005094</v>
      </c>
      <c r="R14" s="1">
        <f t="shared" si="0"/>
        <v>7.61698532504998</v>
      </c>
      <c r="T14" s="1">
        <v>50</v>
      </c>
      <c r="U14" s="1">
        <v>29.33</v>
      </c>
      <c r="V14" s="1">
        <f>CONVERT(U14,"um","mm")</f>
        <v>0.02933</v>
      </c>
      <c r="W14" s="1">
        <f t="shared" si="2"/>
        <v>5.091479118679856</v>
      </c>
    </row>
    <row r="15" spans="1:23" ht="8.25">
      <c r="A15" s="10">
        <v>1.95</v>
      </c>
      <c r="B15" s="11">
        <v>900</v>
      </c>
      <c r="C15" s="6">
        <v>11.8</v>
      </c>
      <c r="D15" s="6">
        <v>88.2</v>
      </c>
      <c r="E15" s="6">
        <v>8.52</v>
      </c>
      <c r="F15" s="6"/>
      <c r="G15" s="6">
        <f>CONVERT(A15,"um","mm")</f>
        <v>0.00195</v>
      </c>
      <c r="H15" s="6">
        <f t="shared" si="1"/>
        <v>9.002310160687202</v>
      </c>
      <c r="I15" s="6">
        <v>88.2</v>
      </c>
      <c r="J15" s="6">
        <v>9</v>
      </c>
      <c r="K15" s="7">
        <v>8.52</v>
      </c>
      <c r="O15" s="1" t="s">
        <v>14</v>
      </c>
      <c r="P15" s="1">
        <v>2.333</v>
      </c>
      <c r="Q15" s="1">
        <f>CONVERT(P15,"um","mm")</f>
        <v>0.0023330000000000004</v>
      </c>
      <c r="R15" s="1">
        <f t="shared" si="0"/>
        <v>8.743597977339974</v>
      </c>
      <c r="T15" s="1">
        <v>75</v>
      </c>
      <c r="U15" s="1">
        <v>81.44</v>
      </c>
      <c r="V15" s="1">
        <f>CONVERT(U15,"um","mm")</f>
        <v>0.08144</v>
      </c>
      <c r="W15" s="1">
        <f t="shared" si="2"/>
        <v>3.618118628361117</v>
      </c>
    </row>
    <row r="16" spans="1:23" ht="8.25">
      <c r="A16" s="10">
        <v>3.9</v>
      </c>
      <c r="B16" s="11">
        <v>800</v>
      </c>
      <c r="C16" s="6">
        <v>20.4</v>
      </c>
      <c r="D16" s="6">
        <v>79.6</v>
      </c>
      <c r="E16" s="6">
        <v>10</v>
      </c>
      <c r="F16" s="6"/>
      <c r="G16" s="6">
        <f>CONVERT(A16,"um","mm")</f>
        <v>0.0039</v>
      </c>
      <c r="H16" s="6">
        <f t="shared" si="1"/>
        <v>8.002310160687202</v>
      </c>
      <c r="I16" s="6">
        <v>79.6</v>
      </c>
      <c r="J16" s="6">
        <v>8</v>
      </c>
      <c r="K16" s="7">
        <v>10</v>
      </c>
      <c r="O16" s="1" t="s">
        <v>15</v>
      </c>
      <c r="P16" s="1">
        <v>80.07</v>
      </c>
      <c r="Q16" s="1">
        <f>CONVERT(P16,"um","mm")</f>
        <v>0.08006999999999999</v>
      </c>
      <c r="R16" s="1">
        <f t="shared" si="0"/>
        <v>3.6425943835736896</v>
      </c>
      <c r="T16" s="1">
        <v>84</v>
      </c>
      <c r="U16" s="1">
        <v>115.7</v>
      </c>
      <c r="V16" s="1">
        <f>CONVERT(U16,"um","mm")</f>
        <v>0.1157</v>
      </c>
      <c r="W16" s="1">
        <f t="shared" si="2"/>
        <v>3.11153923044196</v>
      </c>
    </row>
    <row r="17" spans="1:23" ht="8.25">
      <c r="A17" s="10">
        <v>7.8</v>
      </c>
      <c r="B17" s="11">
        <v>700</v>
      </c>
      <c r="C17" s="6">
        <v>30.4</v>
      </c>
      <c r="D17" s="6">
        <v>69.6</v>
      </c>
      <c r="E17" s="6">
        <v>9.37</v>
      </c>
      <c r="F17" s="6"/>
      <c r="G17" s="6">
        <f>CONVERT(A17,"um","mm")</f>
        <v>0.0078</v>
      </c>
      <c r="H17" s="6">
        <f t="shared" si="1"/>
        <v>7.002310160687201</v>
      </c>
      <c r="I17" s="6">
        <v>69.6</v>
      </c>
      <c r="J17" s="6">
        <v>7</v>
      </c>
      <c r="K17" s="7">
        <v>9.37</v>
      </c>
      <c r="O17" s="1" t="s">
        <v>16</v>
      </c>
      <c r="P17" s="1">
        <v>107.4</v>
      </c>
      <c r="T17" s="1">
        <v>90</v>
      </c>
      <c r="U17" s="1">
        <v>167.1</v>
      </c>
      <c r="V17" s="1">
        <f>CONVERT(U17,"um","mm")</f>
        <v>0.1671</v>
      </c>
      <c r="W17" s="1">
        <f t="shared" si="2"/>
        <v>2.5812163614882615</v>
      </c>
    </row>
    <row r="18" spans="1:23" ht="8.25">
      <c r="A18" s="10">
        <v>15.6</v>
      </c>
      <c r="B18" s="11">
        <v>600</v>
      </c>
      <c r="C18" s="6">
        <v>39.8</v>
      </c>
      <c r="D18" s="6">
        <v>60.2</v>
      </c>
      <c r="E18" s="6">
        <v>11.4</v>
      </c>
      <c r="F18" s="6"/>
      <c r="G18" s="6">
        <f>CONVERT(A18,"um","mm")</f>
        <v>0.0156</v>
      </c>
      <c r="H18" s="6">
        <f t="shared" si="1"/>
        <v>6.002310160687201</v>
      </c>
      <c r="I18" s="6">
        <v>60.2</v>
      </c>
      <c r="J18" s="6">
        <v>6</v>
      </c>
      <c r="K18" s="7">
        <v>11.4</v>
      </c>
      <c r="O18" s="1" t="s">
        <v>17</v>
      </c>
      <c r="P18" s="1">
        <v>11529</v>
      </c>
      <c r="T18" s="1">
        <v>95</v>
      </c>
      <c r="U18" s="1">
        <v>321.3</v>
      </c>
      <c r="V18" s="1">
        <f>CONVERT(U18,"um","mm")</f>
        <v>0.3213</v>
      </c>
      <c r="W18" s="1">
        <f t="shared" si="2"/>
        <v>1.6380071140780377</v>
      </c>
    </row>
    <row r="19" spans="1:16" ht="8.25">
      <c r="A19" s="10">
        <v>31.2</v>
      </c>
      <c r="B19" s="11">
        <v>500</v>
      </c>
      <c r="C19" s="6">
        <v>51.2</v>
      </c>
      <c r="D19" s="6">
        <v>48.8</v>
      </c>
      <c r="E19" s="6">
        <v>3.7</v>
      </c>
      <c r="F19" s="6"/>
      <c r="G19" s="6">
        <f>CONVERT(A19,"um","mm")</f>
        <v>0.0312</v>
      </c>
      <c r="H19" s="6">
        <f t="shared" si="1"/>
        <v>5.002310160687201</v>
      </c>
      <c r="I19" s="6">
        <v>48.8</v>
      </c>
      <c r="J19" s="6">
        <v>5</v>
      </c>
      <c r="K19" s="7">
        <f>SUM(E19+E20+E21+E22)</f>
        <v>16.52</v>
      </c>
      <c r="O19" s="1" t="s">
        <v>18</v>
      </c>
      <c r="P19" s="1">
        <v>156.9</v>
      </c>
    </row>
    <row r="20" spans="1:31" ht="8.25">
      <c r="A20" s="10">
        <v>37.2</v>
      </c>
      <c r="B20" s="11">
        <v>400</v>
      </c>
      <c r="C20" s="6">
        <v>54.9</v>
      </c>
      <c r="D20" s="6">
        <v>45.1</v>
      </c>
      <c r="E20" s="6">
        <v>4</v>
      </c>
      <c r="F20" s="6"/>
      <c r="G20" s="6">
        <f>CONVERT(A20,"um","mm")</f>
        <v>0.0372</v>
      </c>
      <c r="H20" s="6">
        <f t="shared" si="1"/>
        <v>4.748553568441418</v>
      </c>
      <c r="I20" s="6">
        <v>45.1</v>
      </c>
      <c r="J20" s="6">
        <v>4</v>
      </c>
      <c r="K20" s="7">
        <f>SUM(E23+E24+E25+E26)</f>
        <v>17.91</v>
      </c>
      <c r="O20" s="1" t="s">
        <v>31</v>
      </c>
      <c r="P20" s="1">
        <v>2.822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45</v>
      </c>
      <c r="AE20" s="1" t="s">
        <v>46</v>
      </c>
    </row>
    <row r="21" spans="1:30" ht="8.25">
      <c r="A21" s="10">
        <v>44.2</v>
      </c>
      <c r="B21" s="11">
        <v>325</v>
      </c>
      <c r="C21" s="6">
        <v>58.9</v>
      </c>
      <c r="D21" s="6">
        <v>41.1</v>
      </c>
      <c r="E21" s="6">
        <v>4.32</v>
      </c>
      <c r="F21" s="6"/>
      <c r="G21" s="6">
        <f>CONVERT(A21,"um","mm")</f>
        <v>0.0442</v>
      </c>
      <c r="H21" s="6">
        <f t="shared" si="1"/>
        <v>4.499809820158018</v>
      </c>
      <c r="I21" s="6">
        <v>41.1</v>
      </c>
      <c r="J21" s="6">
        <v>3</v>
      </c>
      <c r="K21" s="7">
        <f>SUM(E27+E28+E29+E30)</f>
        <v>7.76</v>
      </c>
      <c r="O21" s="1" t="s">
        <v>32</v>
      </c>
      <c r="P21" s="1">
        <v>8.58</v>
      </c>
      <c r="U21" s="1">
        <v>0.000958</v>
      </c>
      <c r="V21" s="1">
        <v>0.0016279999999999999</v>
      </c>
      <c r="W21" s="1">
        <v>0.002807</v>
      </c>
      <c r="X21" s="1">
        <v>0.005364</v>
      </c>
      <c r="Y21" s="1">
        <v>0.02933</v>
      </c>
      <c r="Z21" s="1">
        <v>0.08144</v>
      </c>
      <c r="AA21" s="1">
        <v>0.1157</v>
      </c>
      <c r="AB21" s="1">
        <v>0.1671</v>
      </c>
      <c r="AC21" s="1">
        <v>0.3213</v>
      </c>
      <c r="AD21" s="1">
        <f>((W21+AA21)/2)</f>
        <v>0.0592535</v>
      </c>
    </row>
    <row r="22" spans="1:31" ht="8.25">
      <c r="A22" s="10">
        <v>52.6</v>
      </c>
      <c r="B22" s="11">
        <v>270</v>
      </c>
      <c r="C22" s="6">
        <v>63.2</v>
      </c>
      <c r="D22" s="6">
        <v>36.8</v>
      </c>
      <c r="E22" s="6">
        <v>4.5</v>
      </c>
      <c r="F22" s="6"/>
      <c r="G22" s="6">
        <f>CONVERT(A22,"um","mm")</f>
        <v>0.0526</v>
      </c>
      <c r="H22" s="6">
        <f t="shared" si="1"/>
        <v>4.2487933902571475</v>
      </c>
      <c r="I22" s="6">
        <v>36.8</v>
      </c>
      <c r="J22" s="6">
        <v>2</v>
      </c>
      <c r="K22" s="7">
        <f>SUM(E31+E32+E33+E34)</f>
        <v>5.1</v>
      </c>
      <c r="U22" s="1">
        <v>10.027686723587994</v>
      </c>
      <c r="V22" s="1">
        <v>9.262683585057927</v>
      </c>
      <c r="W22" s="1">
        <v>8.47675522081165</v>
      </c>
      <c r="X22" s="1">
        <v>7.542475047419701</v>
      </c>
      <c r="Y22" s="1">
        <v>5.091479118679856</v>
      </c>
      <c r="Z22" s="1">
        <v>3.618118628361117</v>
      </c>
      <c r="AA22" s="1">
        <v>3.11153923044196</v>
      </c>
      <c r="AB22" s="1">
        <v>2.5812163614882615</v>
      </c>
      <c r="AC22" s="1">
        <v>1.6380071140780377</v>
      </c>
      <c r="AD22" s="1">
        <f>((W22+AA22)/2)</f>
        <v>5.794147225626805</v>
      </c>
      <c r="AE22" s="1">
        <f>((X22-AB22)/2)</f>
        <v>2.4806293429657194</v>
      </c>
    </row>
    <row r="23" spans="1:11" ht="8.25">
      <c r="A23" s="10">
        <v>62.5</v>
      </c>
      <c r="B23" s="11">
        <v>230</v>
      </c>
      <c r="C23" s="6">
        <v>67.7</v>
      </c>
      <c r="D23" s="6">
        <v>32.3</v>
      </c>
      <c r="E23" s="6">
        <v>4.62</v>
      </c>
      <c r="F23" s="6"/>
      <c r="G23" s="6">
        <f>CONVERT(A23,"um","mm")</f>
        <v>0.0625</v>
      </c>
      <c r="H23" s="6">
        <f t="shared" si="1"/>
        <v>4</v>
      </c>
      <c r="I23" s="6">
        <v>32.3</v>
      </c>
      <c r="J23" s="6">
        <v>1</v>
      </c>
      <c r="K23" s="7">
        <f>SUM(E35+E36+E37+E38)</f>
        <v>1.5239999999999998</v>
      </c>
    </row>
    <row r="24" spans="1:17" ht="8.25">
      <c r="A24" s="10">
        <v>74</v>
      </c>
      <c r="B24" s="11">
        <v>200</v>
      </c>
      <c r="C24" s="6">
        <v>72.3</v>
      </c>
      <c r="D24" s="6">
        <v>27.7</v>
      </c>
      <c r="E24" s="6">
        <v>4.81</v>
      </c>
      <c r="F24" s="6"/>
      <c r="G24" s="6">
        <f>CONVERT(A24,"um","mm")</f>
        <v>0.074</v>
      </c>
      <c r="H24" s="6">
        <f t="shared" si="1"/>
        <v>3.7563309190331378</v>
      </c>
      <c r="I24" s="6">
        <v>27.7</v>
      </c>
      <c r="J24" s="6">
        <v>0</v>
      </c>
      <c r="K24" s="7">
        <f>SUM(E39+E40+E41+E42)</f>
        <v>0</v>
      </c>
      <c r="O24" s="1" t="s">
        <v>42</v>
      </c>
      <c r="P24" s="1" t="s">
        <v>43</v>
      </c>
      <c r="Q24" s="1" t="s">
        <v>44</v>
      </c>
    </row>
    <row r="25" spans="1:17" ht="8.25">
      <c r="A25" s="10">
        <v>88</v>
      </c>
      <c r="B25" s="11">
        <v>170</v>
      </c>
      <c r="C25" s="6">
        <v>77.1</v>
      </c>
      <c r="D25" s="6">
        <v>22.9</v>
      </c>
      <c r="E25" s="6">
        <v>4.62</v>
      </c>
      <c r="F25" s="6"/>
      <c r="G25" s="6">
        <f>CONVERT(A25,"um","mm")</f>
        <v>0.088</v>
      </c>
      <c r="H25" s="6">
        <f t="shared" si="1"/>
        <v>3.50635266602479</v>
      </c>
      <c r="I25" s="6">
        <v>22.9</v>
      </c>
      <c r="J25" s="6">
        <v>-1</v>
      </c>
      <c r="K25" s="7">
        <f>SUM(E43+E44)</f>
        <v>0</v>
      </c>
      <c r="O25" s="1">
        <f>SUM(K25+K24+K23+K22+K21+K20)</f>
        <v>32.294</v>
      </c>
      <c r="P25" s="1">
        <f>SUM(K19+K18+K17+K16)</f>
        <v>47.29</v>
      </c>
      <c r="Q25" s="1">
        <f>SUM(K15+K14+K13+K12+K11+K10)</f>
        <v>20.369999999999997</v>
      </c>
    </row>
    <row r="26" spans="1:11" ht="8.25">
      <c r="A26" s="10">
        <v>105</v>
      </c>
      <c r="B26" s="11">
        <v>140</v>
      </c>
      <c r="C26" s="6">
        <v>81.8</v>
      </c>
      <c r="D26" s="6">
        <v>18.2</v>
      </c>
      <c r="E26" s="6">
        <v>3.86</v>
      </c>
      <c r="F26" s="6"/>
      <c r="G26" s="6">
        <f>CONVERT(A26,"um","mm")</f>
        <v>0.105</v>
      </c>
      <c r="H26" s="6">
        <f t="shared" si="1"/>
        <v>3.2515387669959646</v>
      </c>
      <c r="I26" s="6">
        <v>18.2</v>
      </c>
      <c r="J26" s="6"/>
      <c r="K26" s="7"/>
    </row>
    <row r="27" spans="1:11" ht="8.25">
      <c r="A27" s="10">
        <v>125</v>
      </c>
      <c r="B27" s="11">
        <v>120</v>
      </c>
      <c r="C27" s="6">
        <v>85.6</v>
      </c>
      <c r="D27" s="6">
        <v>14.4</v>
      </c>
      <c r="E27" s="6">
        <v>2.95</v>
      </c>
      <c r="F27" s="6"/>
      <c r="G27" s="6">
        <f>CONVERT(A27,"um","mm")</f>
        <v>0.125</v>
      </c>
      <c r="H27" s="6">
        <f t="shared" si="1"/>
        <v>3</v>
      </c>
      <c r="I27" s="6">
        <v>14.4</v>
      </c>
      <c r="J27" s="6"/>
      <c r="K27" s="7"/>
    </row>
    <row r="28" spans="1:11" ht="8.25">
      <c r="A28" s="10">
        <v>149</v>
      </c>
      <c r="B28" s="11">
        <v>100</v>
      </c>
      <c r="C28" s="6">
        <v>88.6</v>
      </c>
      <c r="D28" s="6">
        <v>11.4</v>
      </c>
      <c r="E28" s="6">
        <v>2.08</v>
      </c>
      <c r="F28" s="6"/>
      <c r="G28" s="6">
        <f>CONVERT(A28,"um","mm")</f>
        <v>0.149</v>
      </c>
      <c r="H28" s="6">
        <f t="shared" si="1"/>
        <v>2.746615764199926</v>
      </c>
      <c r="I28" s="6">
        <v>11.4</v>
      </c>
      <c r="J28" s="6"/>
      <c r="K28" s="7"/>
    </row>
    <row r="29" spans="1:11" ht="8.25">
      <c r="A29" s="10">
        <v>177</v>
      </c>
      <c r="B29" s="11">
        <v>80</v>
      </c>
      <c r="C29" s="6">
        <v>90.6</v>
      </c>
      <c r="D29" s="6">
        <v>9.36</v>
      </c>
      <c r="E29" s="6">
        <v>1.5</v>
      </c>
      <c r="F29" s="6"/>
      <c r="G29" s="6">
        <f>CONVERT(A29,"um","mm")</f>
        <v>0.177</v>
      </c>
      <c r="H29" s="6">
        <f t="shared" si="1"/>
        <v>2.49817873457909</v>
      </c>
      <c r="I29" s="6">
        <v>9.36</v>
      </c>
      <c r="J29" s="6"/>
      <c r="K29" s="7"/>
    </row>
    <row r="30" spans="1:11" ht="8.25">
      <c r="A30" s="10">
        <v>210</v>
      </c>
      <c r="B30" s="11">
        <v>70</v>
      </c>
      <c r="C30" s="6">
        <v>92.1</v>
      </c>
      <c r="D30" s="6">
        <v>7.86</v>
      </c>
      <c r="E30" s="6">
        <v>1.23</v>
      </c>
      <c r="F30" s="6"/>
      <c r="G30" s="6">
        <f>CONVERT(A30,"um","mm")</f>
        <v>0.21</v>
      </c>
      <c r="H30" s="6">
        <f t="shared" si="1"/>
        <v>2.2515387669959646</v>
      </c>
      <c r="I30" s="6">
        <v>7.86</v>
      </c>
      <c r="J30" s="6"/>
      <c r="K30" s="7"/>
    </row>
    <row r="31" spans="1:11" ht="8.25">
      <c r="A31" s="10">
        <v>250</v>
      </c>
      <c r="B31" s="11">
        <v>60</v>
      </c>
      <c r="C31" s="6">
        <v>93.4</v>
      </c>
      <c r="D31" s="6">
        <v>6.63</v>
      </c>
      <c r="E31" s="6">
        <v>1.11</v>
      </c>
      <c r="F31" s="6"/>
      <c r="G31" s="6">
        <f>CONVERT(A31,"um","mm")</f>
        <v>0.25</v>
      </c>
      <c r="H31" s="6">
        <f t="shared" si="1"/>
        <v>2</v>
      </c>
      <c r="I31" s="6">
        <v>6.63</v>
      </c>
      <c r="J31" s="6"/>
      <c r="K31" s="7"/>
    </row>
    <row r="32" spans="1:11" ht="8.25">
      <c r="A32" s="10">
        <v>297</v>
      </c>
      <c r="B32" s="11">
        <v>50</v>
      </c>
      <c r="C32" s="6">
        <v>94.5</v>
      </c>
      <c r="D32" s="6">
        <v>5.52</v>
      </c>
      <c r="E32" s="6">
        <v>1.19</v>
      </c>
      <c r="F32" s="6"/>
      <c r="G32" s="6">
        <f>CONVERT(A32,"um","mm")</f>
        <v>0.297</v>
      </c>
      <c r="H32" s="6">
        <f t="shared" si="1"/>
        <v>1.7514651638613215</v>
      </c>
      <c r="I32" s="6">
        <v>5.52</v>
      </c>
      <c r="J32" s="6"/>
      <c r="K32" s="7"/>
    </row>
    <row r="33" spans="1:11" ht="8.25">
      <c r="A33" s="10">
        <v>354</v>
      </c>
      <c r="B33" s="11">
        <v>45</v>
      </c>
      <c r="C33" s="6">
        <v>95.7</v>
      </c>
      <c r="D33" s="6">
        <v>4.32</v>
      </c>
      <c r="E33" s="6">
        <v>1.33</v>
      </c>
      <c r="F33" s="6"/>
      <c r="G33" s="6">
        <f>CONVERT(A33,"um","mm")</f>
        <v>0.354</v>
      </c>
      <c r="H33" s="6">
        <f t="shared" si="1"/>
        <v>1.4981787345790896</v>
      </c>
      <c r="I33" s="6">
        <v>4.32</v>
      </c>
      <c r="J33" s="6"/>
      <c r="K33" s="7"/>
    </row>
    <row r="34" spans="1:11" ht="8.25">
      <c r="A34" s="10">
        <v>420</v>
      </c>
      <c r="B34" s="11">
        <v>40</v>
      </c>
      <c r="C34" s="6">
        <v>97</v>
      </c>
      <c r="D34" s="6">
        <v>2.99</v>
      </c>
      <c r="E34" s="6">
        <v>1.47</v>
      </c>
      <c r="F34" s="6"/>
      <c r="G34" s="6">
        <f>CONVERT(A34,"um","mm")</f>
        <v>0.42</v>
      </c>
      <c r="H34" s="6">
        <f t="shared" si="1"/>
        <v>1.2515387669959643</v>
      </c>
      <c r="I34" s="6">
        <v>2.99</v>
      </c>
      <c r="J34" s="6"/>
      <c r="K34" s="7"/>
    </row>
    <row r="35" spans="1:11" ht="8.25">
      <c r="A35" s="10">
        <v>500</v>
      </c>
      <c r="B35" s="11">
        <v>35</v>
      </c>
      <c r="C35" s="6">
        <v>98.5</v>
      </c>
      <c r="D35" s="6">
        <v>1.52</v>
      </c>
      <c r="E35" s="6">
        <v>1.13</v>
      </c>
      <c r="F35" s="6"/>
      <c r="G35" s="6">
        <f>CONVERT(A35,"um","mm")</f>
        <v>0.5</v>
      </c>
      <c r="H35" s="6">
        <f t="shared" si="1"/>
        <v>1</v>
      </c>
      <c r="I35" s="6">
        <v>1.52</v>
      </c>
      <c r="J35" s="6"/>
      <c r="K35" s="7"/>
    </row>
    <row r="36" spans="1:11" ht="8.25">
      <c r="A36" s="10">
        <v>590</v>
      </c>
      <c r="B36" s="11">
        <v>30</v>
      </c>
      <c r="C36" s="6">
        <v>99.6</v>
      </c>
      <c r="D36" s="6">
        <v>0.39</v>
      </c>
      <c r="E36" s="6">
        <v>0.38</v>
      </c>
      <c r="F36" s="6"/>
      <c r="G36" s="6">
        <f>CONVERT(A36,"um","mm")</f>
        <v>0.59</v>
      </c>
      <c r="H36" s="6">
        <f t="shared" si="1"/>
        <v>0.7612131404128836</v>
      </c>
      <c r="I36" s="6">
        <v>0.39</v>
      </c>
      <c r="J36" s="6"/>
      <c r="K36" s="7"/>
    </row>
    <row r="37" spans="1:11" ht="8.25">
      <c r="A37" s="10">
        <v>710</v>
      </c>
      <c r="B37" s="11">
        <v>25</v>
      </c>
      <c r="C37" s="6">
        <v>99.99</v>
      </c>
      <c r="D37" s="6">
        <v>0.014</v>
      </c>
      <c r="E37" s="6">
        <v>0.014</v>
      </c>
      <c r="F37" s="6"/>
      <c r="G37" s="6">
        <f>CONVERT(A37,"um","mm")</f>
        <v>0.71</v>
      </c>
      <c r="H37" s="6">
        <f t="shared" si="1"/>
        <v>0.49410907027004275</v>
      </c>
      <c r="I37" s="6">
        <v>0.014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5.1406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7.003906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 t="s">
        <v>51</v>
      </c>
    </row>
    <row r="2" spans="1:5" ht="8.25">
      <c r="A2" s="1" t="s">
        <v>2</v>
      </c>
      <c r="B2" s="1" t="s">
        <v>52</v>
      </c>
      <c r="C2" s="1" t="s">
        <v>36</v>
      </c>
      <c r="D2" s="1" t="s">
        <v>37</v>
      </c>
      <c r="E2" s="1" t="s">
        <v>38</v>
      </c>
    </row>
    <row r="3" spans="1:6" ht="8.25">
      <c r="A3" s="1" t="s">
        <v>4</v>
      </c>
      <c r="B3" s="1" t="s">
        <v>53</v>
      </c>
      <c r="C3" s="1">
        <f>AVERAGE(E3:F3)</f>
        <v>3.4583333333333335</v>
      </c>
      <c r="D3" s="1">
        <f>CONVERT(C3,"ft","m")</f>
        <v>1.0541</v>
      </c>
      <c r="E3" s="1">
        <f>CONVERT(VALUE(LEFT(B4,3)),"in","ft")</f>
        <v>3.3333333333333335</v>
      </c>
      <c r="F3" s="1">
        <f>CONVERT(VALUE(RIGHT(B4,3)),"in","ft")</f>
        <v>3.5833333333333335</v>
      </c>
    </row>
    <row r="4" spans="1:2" ht="8.25">
      <c r="A4" s="1" t="s">
        <v>6</v>
      </c>
      <c r="B4" s="1" t="s">
        <v>54</v>
      </c>
    </row>
    <row r="5" ht="8.25">
      <c r="A5" s="1" t="s">
        <v>8</v>
      </c>
    </row>
    <row r="6" ht="9" thickBot="1"/>
    <row r="7" spans="1:21" ht="9" thickTop="1">
      <c r="A7" s="2" t="s">
        <v>19</v>
      </c>
      <c r="B7" s="3" t="s">
        <v>26</v>
      </c>
      <c r="C7" s="3" t="s">
        <v>20</v>
      </c>
      <c r="D7" s="3" t="s">
        <v>21</v>
      </c>
      <c r="E7" s="3" t="s">
        <v>22</v>
      </c>
      <c r="F7" s="3"/>
      <c r="G7" s="3"/>
      <c r="H7" s="3"/>
      <c r="I7" s="3"/>
      <c r="J7" s="3"/>
      <c r="K7" s="4"/>
      <c r="T7" s="1" t="s">
        <v>24</v>
      </c>
      <c r="U7" s="1" t="s">
        <v>33</v>
      </c>
    </row>
    <row r="8" spans="1:23" ht="8.25">
      <c r="A8" s="5" t="s">
        <v>23</v>
      </c>
      <c r="B8" s="6"/>
      <c r="C8" s="6" t="s">
        <v>24</v>
      </c>
      <c r="D8" s="6" t="s">
        <v>24</v>
      </c>
      <c r="E8" s="6" t="s">
        <v>24</v>
      </c>
      <c r="F8" s="6"/>
      <c r="G8" s="6"/>
      <c r="H8" s="6"/>
      <c r="I8" s="6"/>
      <c r="J8" s="6"/>
      <c r="K8" s="7"/>
      <c r="Q8" s="1" t="s">
        <v>27</v>
      </c>
      <c r="R8" s="1" t="s">
        <v>28</v>
      </c>
      <c r="T8" s="1" t="s">
        <v>25</v>
      </c>
      <c r="U8" s="1" t="s">
        <v>34</v>
      </c>
      <c r="V8" s="1" t="s">
        <v>27</v>
      </c>
      <c r="W8" s="1" t="s">
        <v>28</v>
      </c>
    </row>
    <row r="9" spans="1:21" ht="8.25">
      <c r="A9" s="5"/>
      <c r="B9" s="6"/>
      <c r="C9" s="6" t="s">
        <v>25</v>
      </c>
      <c r="D9" s="6" t="s">
        <v>29</v>
      </c>
      <c r="E9" s="6" t="s">
        <v>25</v>
      </c>
      <c r="F9" s="6"/>
      <c r="G9" s="6" t="s">
        <v>27</v>
      </c>
      <c r="H9" s="6" t="s">
        <v>28</v>
      </c>
      <c r="I9" s="6" t="s">
        <v>39</v>
      </c>
      <c r="J9" s="6" t="s">
        <v>40</v>
      </c>
      <c r="K9" s="7" t="s">
        <v>41</v>
      </c>
      <c r="O9" s="1" t="s">
        <v>9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35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10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1.612</v>
      </c>
      <c r="V10" s="1">
        <f>CONVERT(U10,"um","mm")</f>
        <v>0.0016120000000000002</v>
      </c>
      <c r="W10" s="1">
        <f>-LOG(V10/1,2)</f>
        <v>9.276932540796206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11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3.874</v>
      </c>
      <c r="V11" s="1">
        <f>CONVERT(U11,"um","mm")</f>
        <v>0.003874</v>
      </c>
      <c r="W11" s="1">
        <f aca="true" t="shared" si="2" ref="W11:W18">-LOG(V11/1,2)</f>
        <v>8.011960330720921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0.26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0.26</v>
      </c>
      <c r="O12" s="1" t="s">
        <v>12</v>
      </c>
      <c r="P12" s="1">
        <v>115.7</v>
      </c>
      <c r="Q12" s="1">
        <f>CONVERT(P12,"um","mm")</f>
        <v>0.1157</v>
      </c>
      <c r="R12" s="1">
        <f t="shared" si="0"/>
        <v>3.11153923044196</v>
      </c>
      <c r="T12" s="1">
        <v>16</v>
      </c>
      <c r="U12" s="1">
        <v>9.601</v>
      </c>
      <c r="V12" s="1">
        <f>CONVERT(U12,"um","mm")</f>
        <v>0.009601000000000002</v>
      </c>
      <c r="W12" s="1">
        <f t="shared" si="2"/>
        <v>6.702599605921445</v>
      </c>
    </row>
    <row r="13" spans="1:23" ht="8.25">
      <c r="A13" s="10">
        <v>0.49</v>
      </c>
      <c r="B13" s="11">
        <v>1100</v>
      </c>
      <c r="C13" s="6">
        <v>0.26</v>
      </c>
      <c r="D13" s="6">
        <v>99.7</v>
      </c>
      <c r="E13" s="6">
        <v>2.32</v>
      </c>
      <c r="F13" s="6"/>
      <c r="G13" s="6">
        <f>CONVERT(A13,"um","mm")</f>
        <v>0.00049</v>
      </c>
      <c r="H13" s="6">
        <f t="shared" si="1"/>
        <v>10.994930630321603</v>
      </c>
      <c r="I13" s="6">
        <v>99.7</v>
      </c>
      <c r="J13" s="6">
        <v>11</v>
      </c>
      <c r="K13" s="7">
        <v>2.32</v>
      </c>
      <c r="O13" s="1" t="s">
        <v>13</v>
      </c>
      <c r="P13" s="1">
        <v>74.11</v>
      </c>
      <c r="Q13" s="1">
        <f>CONVERT(P13,"um","mm")</f>
        <v>0.07411</v>
      </c>
      <c r="R13" s="1">
        <f t="shared" si="0"/>
        <v>3.754187964692765</v>
      </c>
      <c r="T13" s="1">
        <v>25</v>
      </c>
      <c r="U13" s="1">
        <v>27.35</v>
      </c>
      <c r="V13" s="1">
        <f>CONVERT(U13,"um","mm")</f>
        <v>0.02735</v>
      </c>
      <c r="W13" s="1">
        <f t="shared" si="2"/>
        <v>5.192315356756893</v>
      </c>
    </row>
    <row r="14" spans="1:23" ht="8.25">
      <c r="A14" s="10">
        <v>0.98</v>
      </c>
      <c r="B14" s="11">
        <v>1000</v>
      </c>
      <c r="C14" s="6">
        <v>2.58</v>
      </c>
      <c r="D14" s="6">
        <v>97.4</v>
      </c>
      <c r="E14" s="6">
        <v>3.41</v>
      </c>
      <c r="F14" s="6"/>
      <c r="G14" s="6">
        <f>CONVERT(A14,"um","mm")</f>
        <v>0.00098</v>
      </c>
      <c r="H14" s="6">
        <f t="shared" si="1"/>
        <v>9.994930630321603</v>
      </c>
      <c r="I14" s="6">
        <v>97.4</v>
      </c>
      <c r="J14" s="6">
        <v>10</v>
      </c>
      <c r="K14" s="7">
        <v>3.41</v>
      </c>
      <c r="O14" s="1" t="s">
        <v>30</v>
      </c>
      <c r="P14" s="1">
        <v>9.729</v>
      </c>
      <c r="Q14" s="1">
        <f>CONVERT(P14,"um","mm")</f>
        <v>0.009728999999999998</v>
      </c>
      <c r="R14" s="1">
        <f t="shared" si="0"/>
        <v>6.683492760147212</v>
      </c>
      <c r="T14" s="1">
        <v>50</v>
      </c>
      <c r="U14" s="1">
        <v>74.11</v>
      </c>
      <c r="V14" s="1">
        <f>CONVERT(U14,"um","mm")</f>
        <v>0.07411</v>
      </c>
      <c r="W14" s="1">
        <f t="shared" si="2"/>
        <v>3.754187964692765</v>
      </c>
    </row>
    <row r="15" spans="1:23" ht="8.25">
      <c r="A15" s="10">
        <v>1.95</v>
      </c>
      <c r="B15" s="11">
        <v>900</v>
      </c>
      <c r="C15" s="6">
        <v>5.99</v>
      </c>
      <c r="D15" s="6">
        <v>94</v>
      </c>
      <c r="E15" s="6">
        <v>4.05</v>
      </c>
      <c r="F15" s="6"/>
      <c r="G15" s="6">
        <f>CONVERT(A15,"um","mm")</f>
        <v>0.00195</v>
      </c>
      <c r="H15" s="6">
        <f t="shared" si="1"/>
        <v>9.002310160687202</v>
      </c>
      <c r="I15" s="6">
        <v>94</v>
      </c>
      <c r="J15" s="6">
        <v>9</v>
      </c>
      <c r="K15" s="7">
        <v>4.05</v>
      </c>
      <c r="O15" s="1" t="s">
        <v>14</v>
      </c>
      <c r="P15" s="1">
        <v>1.561</v>
      </c>
      <c r="Q15" s="1">
        <f>CONVERT(P15,"um","mm")</f>
        <v>0.001561</v>
      </c>
      <c r="R15" s="1">
        <f t="shared" si="0"/>
        <v>9.323313747346266</v>
      </c>
      <c r="T15" s="1">
        <v>75</v>
      </c>
      <c r="U15" s="1">
        <v>129.8</v>
      </c>
      <c r="V15" s="1">
        <f>CONVERT(U15,"um","mm")</f>
        <v>0.1298</v>
      </c>
      <c r="W15" s="1">
        <f t="shared" si="2"/>
        <v>2.9456377115503107</v>
      </c>
    </row>
    <row r="16" spans="1:23" ht="8.25">
      <c r="A16" s="10">
        <v>3.9</v>
      </c>
      <c r="B16" s="11">
        <v>800</v>
      </c>
      <c r="C16" s="6">
        <v>10</v>
      </c>
      <c r="D16" s="6">
        <v>90</v>
      </c>
      <c r="E16" s="6">
        <v>4.62</v>
      </c>
      <c r="F16" s="6"/>
      <c r="G16" s="6">
        <f>CONVERT(A16,"um","mm")</f>
        <v>0.0039</v>
      </c>
      <c r="H16" s="6">
        <f t="shared" si="1"/>
        <v>8.002310160687202</v>
      </c>
      <c r="I16" s="6">
        <v>90</v>
      </c>
      <c r="J16" s="6">
        <v>8</v>
      </c>
      <c r="K16" s="7">
        <v>4.62</v>
      </c>
      <c r="O16" s="1" t="s">
        <v>15</v>
      </c>
      <c r="P16" s="1">
        <v>116.3</v>
      </c>
      <c r="Q16" s="1">
        <f>CONVERT(P16,"um","mm")</f>
        <v>0.1163</v>
      </c>
      <c r="R16" s="1">
        <f t="shared" si="0"/>
        <v>3.104076998076231</v>
      </c>
      <c r="T16" s="1">
        <v>84</v>
      </c>
      <c r="U16" s="1">
        <v>160.6</v>
      </c>
      <c r="V16" s="1">
        <f>CONVERT(U16,"um","mm")</f>
        <v>0.1606</v>
      </c>
      <c r="W16" s="1">
        <f t="shared" si="2"/>
        <v>2.6384562020321347</v>
      </c>
    </row>
    <row r="17" spans="1:23" ht="8.25">
      <c r="A17" s="10">
        <v>7.8</v>
      </c>
      <c r="B17" s="11">
        <v>700</v>
      </c>
      <c r="C17" s="6">
        <v>14.7</v>
      </c>
      <c r="D17" s="6">
        <v>85.3</v>
      </c>
      <c r="E17" s="6">
        <v>4.59</v>
      </c>
      <c r="F17" s="6"/>
      <c r="G17" s="6">
        <f>CONVERT(A17,"um","mm")</f>
        <v>0.0078</v>
      </c>
      <c r="H17" s="6">
        <f t="shared" si="1"/>
        <v>7.002310160687201</v>
      </c>
      <c r="I17" s="6">
        <v>85.3</v>
      </c>
      <c r="J17" s="6">
        <v>7</v>
      </c>
      <c r="K17" s="7">
        <v>4.59</v>
      </c>
      <c r="O17" s="1" t="s">
        <v>16</v>
      </c>
      <c r="P17" s="1">
        <v>171.4</v>
      </c>
      <c r="T17" s="1">
        <v>90</v>
      </c>
      <c r="U17" s="1">
        <v>204.3</v>
      </c>
      <c r="V17" s="1">
        <f>CONVERT(U17,"um","mm")</f>
        <v>0.2043</v>
      </c>
      <c r="W17" s="1">
        <f t="shared" si="2"/>
        <v>2.291238890816222</v>
      </c>
    </row>
    <row r="18" spans="1:23" ht="8.25">
      <c r="A18" s="10">
        <v>15.6</v>
      </c>
      <c r="B18" s="11">
        <v>600</v>
      </c>
      <c r="C18" s="6">
        <v>19.3</v>
      </c>
      <c r="D18" s="6">
        <v>80.7</v>
      </c>
      <c r="E18" s="6">
        <v>7.77</v>
      </c>
      <c r="F18" s="6"/>
      <c r="G18" s="6">
        <f>CONVERT(A18,"um","mm")</f>
        <v>0.0156</v>
      </c>
      <c r="H18" s="6">
        <f t="shared" si="1"/>
        <v>6.002310160687201</v>
      </c>
      <c r="I18" s="6">
        <v>80.7</v>
      </c>
      <c r="J18" s="6">
        <v>6</v>
      </c>
      <c r="K18" s="7">
        <v>7.77</v>
      </c>
      <c r="O18" s="1" t="s">
        <v>17</v>
      </c>
      <c r="P18" s="1">
        <v>29383</v>
      </c>
      <c r="T18" s="1">
        <v>95</v>
      </c>
      <c r="U18" s="1">
        <v>445.5</v>
      </c>
      <c r="V18" s="1">
        <f>CONVERT(U18,"um","mm")</f>
        <v>0.4455</v>
      </c>
      <c r="W18" s="1">
        <f t="shared" si="2"/>
        <v>1.1665026631401652</v>
      </c>
    </row>
    <row r="19" spans="1:16" ht="8.25">
      <c r="A19" s="10">
        <v>31.2</v>
      </c>
      <c r="B19" s="11">
        <v>500</v>
      </c>
      <c r="C19" s="6">
        <v>27</v>
      </c>
      <c r="D19" s="6">
        <v>73</v>
      </c>
      <c r="E19" s="6">
        <v>3.32</v>
      </c>
      <c r="F19" s="6"/>
      <c r="G19" s="6">
        <f>CONVERT(A19,"um","mm")</f>
        <v>0.0312</v>
      </c>
      <c r="H19" s="6">
        <f t="shared" si="1"/>
        <v>5.002310160687201</v>
      </c>
      <c r="I19" s="6">
        <v>73</v>
      </c>
      <c r="J19" s="6">
        <v>5</v>
      </c>
      <c r="K19" s="7">
        <f>SUM(E19+E20+E21+E22)</f>
        <v>17.21</v>
      </c>
      <c r="O19" s="1" t="s">
        <v>18</v>
      </c>
      <c r="P19" s="1">
        <v>148.1</v>
      </c>
    </row>
    <row r="20" spans="1:31" ht="8.25">
      <c r="A20" s="10">
        <v>37.2</v>
      </c>
      <c r="B20" s="11">
        <v>400</v>
      </c>
      <c r="C20" s="6">
        <v>30.3</v>
      </c>
      <c r="D20" s="6">
        <v>69.7</v>
      </c>
      <c r="E20" s="6">
        <v>4</v>
      </c>
      <c r="F20" s="6"/>
      <c r="G20" s="6">
        <f>CONVERT(A20,"um","mm")</f>
        <v>0.0372</v>
      </c>
      <c r="H20" s="6">
        <f t="shared" si="1"/>
        <v>4.748553568441418</v>
      </c>
      <c r="I20" s="6">
        <v>69.7</v>
      </c>
      <c r="J20" s="6">
        <v>4</v>
      </c>
      <c r="K20" s="7">
        <f>SUM(E23+E24+E25+E26)</f>
        <v>28.980000000000004</v>
      </c>
      <c r="O20" s="1" t="s">
        <v>31</v>
      </c>
      <c r="P20" s="1">
        <v>3.723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45</v>
      </c>
      <c r="AE20" s="1" t="s">
        <v>46</v>
      </c>
    </row>
    <row r="21" spans="1:30" ht="8.25">
      <c r="A21" s="10">
        <v>44.2</v>
      </c>
      <c r="B21" s="11">
        <v>325</v>
      </c>
      <c r="C21" s="6">
        <v>34.3</v>
      </c>
      <c r="D21" s="6">
        <v>65.7</v>
      </c>
      <c r="E21" s="6">
        <v>4.7</v>
      </c>
      <c r="F21" s="6"/>
      <c r="G21" s="6">
        <f>CONVERT(A21,"um","mm")</f>
        <v>0.0442</v>
      </c>
      <c r="H21" s="6">
        <f t="shared" si="1"/>
        <v>4.499809820158018</v>
      </c>
      <c r="I21" s="6">
        <v>65.7</v>
      </c>
      <c r="J21" s="6">
        <v>3</v>
      </c>
      <c r="K21" s="7">
        <f>SUM(E27+E28+E29+E30)</f>
        <v>19.01</v>
      </c>
      <c r="O21" s="1" t="s">
        <v>32</v>
      </c>
      <c r="P21" s="1">
        <v>16.23</v>
      </c>
      <c r="U21" s="1">
        <v>0.0016120000000000002</v>
      </c>
      <c r="V21" s="1">
        <v>0.003874</v>
      </c>
      <c r="W21" s="1">
        <v>0.009601000000000002</v>
      </c>
      <c r="X21" s="1">
        <v>0.02735</v>
      </c>
      <c r="Y21" s="1">
        <v>0.07411</v>
      </c>
      <c r="Z21" s="1">
        <v>0.1298</v>
      </c>
      <c r="AA21" s="1">
        <v>0.1606</v>
      </c>
      <c r="AB21" s="1">
        <v>0.2043</v>
      </c>
      <c r="AC21" s="1">
        <v>0.4455</v>
      </c>
      <c r="AD21" s="1">
        <f>((W21+AA21)/2)</f>
        <v>0.0851005</v>
      </c>
    </row>
    <row r="22" spans="1:31" ht="8.25">
      <c r="A22" s="10">
        <v>52.6</v>
      </c>
      <c r="B22" s="11">
        <v>270</v>
      </c>
      <c r="C22" s="6">
        <v>39</v>
      </c>
      <c r="D22" s="6">
        <v>61</v>
      </c>
      <c r="E22" s="6">
        <v>5.19</v>
      </c>
      <c r="F22" s="6"/>
      <c r="G22" s="6">
        <f>CONVERT(A22,"um","mm")</f>
        <v>0.0526</v>
      </c>
      <c r="H22" s="6">
        <f t="shared" si="1"/>
        <v>4.2487933902571475</v>
      </c>
      <c r="I22" s="6">
        <v>61</v>
      </c>
      <c r="J22" s="6">
        <v>2</v>
      </c>
      <c r="K22" s="7">
        <f>SUM(E31+E32+E33+E34)</f>
        <v>3.39</v>
      </c>
      <c r="U22" s="1">
        <v>9.276932540796206</v>
      </c>
      <c r="V22" s="1">
        <v>8.011960330720921</v>
      </c>
      <c r="W22" s="1">
        <v>6.702599605921445</v>
      </c>
      <c r="X22" s="1">
        <v>5.192315356756893</v>
      </c>
      <c r="Y22" s="1">
        <v>3.754187964692765</v>
      </c>
      <c r="Z22" s="1">
        <v>2.9456377115503107</v>
      </c>
      <c r="AA22" s="1">
        <v>2.6384562020321347</v>
      </c>
      <c r="AB22" s="1">
        <v>2.291238890816222</v>
      </c>
      <c r="AC22" s="1">
        <v>1.1665026631401652</v>
      </c>
      <c r="AD22" s="1">
        <f>((W22+AA22)/2)</f>
        <v>4.67052790397679</v>
      </c>
      <c r="AE22" s="1">
        <f>((X22-AB22)/2)</f>
        <v>1.4505382329703356</v>
      </c>
    </row>
    <row r="23" spans="1:11" ht="8.25">
      <c r="A23" s="10">
        <v>62.5</v>
      </c>
      <c r="B23" s="11">
        <v>230</v>
      </c>
      <c r="C23" s="6">
        <v>44.2</v>
      </c>
      <c r="D23" s="6">
        <v>55.8</v>
      </c>
      <c r="E23" s="6">
        <v>5.71</v>
      </c>
      <c r="F23" s="6"/>
      <c r="G23" s="6">
        <f>CONVERT(A23,"um","mm")</f>
        <v>0.0625</v>
      </c>
      <c r="H23" s="6">
        <f t="shared" si="1"/>
        <v>4</v>
      </c>
      <c r="I23" s="6">
        <v>55.8</v>
      </c>
      <c r="J23" s="6">
        <v>1</v>
      </c>
      <c r="K23" s="7">
        <f>SUM(E35+E36+E37+E38)</f>
        <v>3.5</v>
      </c>
    </row>
    <row r="24" spans="1:17" ht="8.25">
      <c r="A24" s="10">
        <v>74</v>
      </c>
      <c r="B24" s="11">
        <v>200</v>
      </c>
      <c r="C24" s="6">
        <v>49.9</v>
      </c>
      <c r="D24" s="6">
        <v>50.1</v>
      </c>
      <c r="E24" s="6">
        <v>6.78</v>
      </c>
      <c r="F24" s="6"/>
      <c r="G24" s="6">
        <f>CONVERT(A24,"um","mm")</f>
        <v>0.074</v>
      </c>
      <c r="H24" s="6">
        <f t="shared" si="1"/>
        <v>3.7563309190331378</v>
      </c>
      <c r="I24" s="6">
        <v>50.1</v>
      </c>
      <c r="J24" s="6">
        <v>0</v>
      </c>
      <c r="K24" s="7">
        <f>SUM(E39+E40+E41+E42)</f>
        <v>0.87</v>
      </c>
      <c r="O24" s="1" t="s">
        <v>42</v>
      </c>
      <c r="P24" s="1" t="s">
        <v>43</v>
      </c>
      <c r="Q24" s="1" t="s">
        <v>44</v>
      </c>
    </row>
    <row r="25" spans="1:17" ht="8.25">
      <c r="A25" s="10">
        <v>88</v>
      </c>
      <c r="B25" s="11">
        <v>170</v>
      </c>
      <c r="C25" s="6">
        <v>56.7</v>
      </c>
      <c r="D25" s="6">
        <v>43.3</v>
      </c>
      <c r="E25" s="6">
        <v>8</v>
      </c>
      <c r="F25" s="6"/>
      <c r="G25" s="6">
        <f>CONVERT(A25,"um","mm")</f>
        <v>0.088</v>
      </c>
      <c r="H25" s="6">
        <f t="shared" si="1"/>
        <v>3.50635266602479</v>
      </c>
      <c r="I25" s="6">
        <v>43.3</v>
      </c>
      <c r="J25" s="6">
        <v>-1</v>
      </c>
      <c r="K25" s="7">
        <f>SUM(E43+E44)</f>
        <v>0</v>
      </c>
      <c r="O25" s="1">
        <f>SUM(K25+K24+K23+K22+K21+K20)</f>
        <v>55.75000000000001</v>
      </c>
      <c r="P25" s="1">
        <f>SUM(K19+K18+K17+K16)</f>
        <v>34.19</v>
      </c>
      <c r="Q25" s="1">
        <f>SUM(K15+K14+K13+K12+K11+K10)</f>
        <v>10.04</v>
      </c>
    </row>
    <row r="26" spans="1:11" ht="8.25">
      <c r="A26" s="10">
        <v>105</v>
      </c>
      <c r="B26" s="11">
        <v>140</v>
      </c>
      <c r="C26" s="6">
        <v>64.7</v>
      </c>
      <c r="D26" s="6">
        <v>35.3</v>
      </c>
      <c r="E26" s="6">
        <v>8.49</v>
      </c>
      <c r="F26" s="6"/>
      <c r="G26" s="6">
        <f>CONVERT(A26,"um","mm")</f>
        <v>0.105</v>
      </c>
      <c r="H26" s="6">
        <f t="shared" si="1"/>
        <v>3.2515387669959646</v>
      </c>
      <c r="I26" s="6">
        <v>35.3</v>
      </c>
      <c r="J26" s="6"/>
      <c r="K26" s="7"/>
    </row>
    <row r="27" spans="1:11" ht="8.25">
      <c r="A27" s="10">
        <v>125</v>
      </c>
      <c r="B27" s="11">
        <v>120</v>
      </c>
      <c r="C27" s="6">
        <v>73.2</v>
      </c>
      <c r="D27" s="6">
        <v>26.8</v>
      </c>
      <c r="E27" s="6">
        <v>7.91</v>
      </c>
      <c r="F27" s="6"/>
      <c r="G27" s="6">
        <f>CONVERT(A27,"um","mm")</f>
        <v>0.125</v>
      </c>
      <c r="H27" s="6">
        <f t="shared" si="1"/>
        <v>3</v>
      </c>
      <c r="I27" s="6">
        <v>26.8</v>
      </c>
      <c r="J27" s="6"/>
      <c r="K27" s="7"/>
    </row>
    <row r="28" spans="1:11" ht="8.25">
      <c r="A28" s="10">
        <v>149</v>
      </c>
      <c r="B28" s="11">
        <v>100</v>
      </c>
      <c r="C28" s="6">
        <v>81.1</v>
      </c>
      <c r="D28" s="6">
        <v>18.9</v>
      </c>
      <c r="E28" s="6">
        <v>5.9</v>
      </c>
      <c r="F28" s="6"/>
      <c r="G28" s="6">
        <f>CONVERT(A28,"um","mm")</f>
        <v>0.149</v>
      </c>
      <c r="H28" s="6">
        <f t="shared" si="1"/>
        <v>2.746615764199926</v>
      </c>
      <c r="I28" s="6">
        <v>18.9</v>
      </c>
      <c r="J28" s="6"/>
      <c r="K28" s="7"/>
    </row>
    <row r="29" spans="1:11" ht="8.25">
      <c r="A29" s="10">
        <v>177</v>
      </c>
      <c r="B29" s="11">
        <v>80</v>
      </c>
      <c r="C29" s="6">
        <v>87</v>
      </c>
      <c r="D29" s="6">
        <v>13</v>
      </c>
      <c r="E29" s="6">
        <v>3.44</v>
      </c>
      <c r="F29" s="6"/>
      <c r="G29" s="6">
        <f>CONVERT(A29,"um","mm")</f>
        <v>0.177</v>
      </c>
      <c r="H29" s="6">
        <f t="shared" si="1"/>
        <v>2.49817873457909</v>
      </c>
      <c r="I29" s="6">
        <v>13</v>
      </c>
      <c r="J29" s="6"/>
      <c r="K29" s="7"/>
    </row>
    <row r="30" spans="1:11" ht="8.25">
      <c r="A30" s="10">
        <v>210</v>
      </c>
      <c r="B30" s="11">
        <v>70</v>
      </c>
      <c r="C30" s="6">
        <v>90.5</v>
      </c>
      <c r="D30" s="6">
        <v>9.54</v>
      </c>
      <c r="E30" s="6">
        <v>1.76</v>
      </c>
      <c r="F30" s="6"/>
      <c r="G30" s="6">
        <f>CONVERT(A30,"um","mm")</f>
        <v>0.21</v>
      </c>
      <c r="H30" s="6">
        <f t="shared" si="1"/>
        <v>2.2515387669959646</v>
      </c>
      <c r="I30" s="6">
        <v>9.54</v>
      </c>
      <c r="J30" s="6"/>
      <c r="K30" s="7"/>
    </row>
    <row r="31" spans="1:11" ht="8.25">
      <c r="A31" s="10">
        <v>250</v>
      </c>
      <c r="B31" s="11">
        <v>60</v>
      </c>
      <c r="C31" s="6">
        <v>92.2</v>
      </c>
      <c r="D31" s="6">
        <v>7.78</v>
      </c>
      <c r="E31" s="6">
        <v>0.91</v>
      </c>
      <c r="F31" s="6"/>
      <c r="G31" s="6">
        <f>CONVERT(A31,"um","mm")</f>
        <v>0.25</v>
      </c>
      <c r="H31" s="6">
        <f t="shared" si="1"/>
        <v>2</v>
      </c>
      <c r="I31" s="6">
        <v>7.78</v>
      </c>
      <c r="J31" s="6"/>
      <c r="K31" s="7"/>
    </row>
    <row r="32" spans="1:11" ht="8.25">
      <c r="A32" s="10">
        <v>297</v>
      </c>
      <c r="B32" s="11">
        <v>50</v>
      </c>
      <c r="C32" s="6">
        <v>93.1</v>
      </c>
      <c r="D32" s="6">
        <v>6.87</v>
      </c>
      <c r="E32" s="6">
        <v>0.75</v>
      </c>
      <c r="F32" s="6"/>
      <c r="G32" s="6">
        <f>CONVERT(A32,"um","mm")</f>
        <v>0.297</v>
      </c>
      <c r="H32" s="6">
        <f t="shared" si="1"/>
        <v>1.7514651638613215</v>
      </c>
      <c r="I32" s="6">
        <v>6.87</v>
      </c>
      <c r="J32" s="6"/>
      <c r="K32" s="7"/>
    </row>
    <row r="33" spans="1:11" ht="8.25">
      <c r="A33" s="10">
        <v>354</v>
      </c>
      <c r="B33" s="11">
        <v>45</v>
      </c>
      <c r="C33" s="6">
        <v>93.9</v>
      </c>
      <c r="D33" s="6">
        <v>6.12</v>
      </c>
      <c r="E33" s="6">
        <v>0.81</v>
      </c>
      <c r="F33" s="6"/>
      <c r="G33" s="6">
        <f>CONVERT(A33,"um","mm")</f>
        <v>0.354</v>
      </c>
      <c r="H33" s="6">
        <f t="shared" si="1"/>
        <v>1.4981787345790896</v>
      </c>
      <c r="I33" s="6">
        <v>6.12</v>
      </c>
      <c r="J33" s="6"/>
      <c r="K33" s="7"/>
    </row>
    <row r="34" spans="1:11" ht="8.25">
      <c r="A34" s="10">
        <v>420</v>
      </c>
      <c r="B34" s="11">
        <v>40</v>
      </c>
      <c r="C34" s="6">
        <v>94.7</v>
      </c>
      <c r="D34" s="6">
        <v>5.31</v>
      </c>
      <c r="E34" s="6">
        <v>0.92</v>
      </c>
      <c r="F34" s="6"/>
      <c r="G34" s="6">
        <f>CONVERT(A34,"um","mm")</f>
        <v>0.42</v>
      </c>
      <c r="H34" s="6">
        <f t="shared" si="1"/>
        <v>1.2515387669959643</v>
      </c>
      <c r="I34" s="6">
        <v>5.31</v>
      </c>
      <c r="J34" s="6"/>
      <c r="K34" s="7"/>
    </row>
    <row r="35" spans="1:11" ht="8.25">
      <c r="A35" s="10">
        <v>500</v>
      </c>
      <c r="B35" s="11">
        <v>35</v>
      </c>
      <c r="C35" s="6">
        <v>95.6</v>
      </c>
      <c r="D35" s="6">
        <v>4.38</v>
      </c>
      <c r="E35" s="6">
        <v>0.89</v>
      </c>
      <c r="F35" s="6"/>
      <c r="G35" s="6">
        <f>CONVERT(A35,"um","mm")</f>
        <v>0.5</v>
      </c>
      <c r="H35" s="6">
        <f t="shared" si="1"/>
        <v>1</v>
      </c>
      <c r="I35" s="6">
        <v>4.38</v>
      </c>
      <c r="J35" s="6"/>
      <c r="K35" s="7"/>
    </row>
    <row r="36" spans="1:11" ht="8.25">
      <c r="A36" s="10">
        <v>590</v>
      </c>
      <c r="B36" s="11">
        <v>30</v>
      </c>
      <c r="C36" s="6">
        <v>96.5</v>
      </c>
      <c r="D36" s="6">
        <v>3.49</v>
      </c>
      <c r="E36" s="6">
        <v>0.97</v>
      </c>
      <c r="F36" s="6"/>
      <c r="G36" s="6">
        <f>CONVERT(A36,"um","mm")</f>
        <v>0.59</v>
      </c>
      <c r="H36" s="6">
        <f t="shared" si="1"/>
        <v>0.7612131404128836</v>
      </c>
      <c r="I36" s="6">
        <v>3.49</v>
      </c>
      <c r="J36" s="6"/>
      <c r="K36" s="7"/>
    </row>
    <row r="37" spans="1:11" ht="8.25">
      <c r="A37" s="10">
        <v>710</v>
      </c>
      <c r="B37" s="11">
        <v>25</v>
      </c>
      <c r="C37" s="6">
        <v>97.5</v>
      </c>
      <c r="D37" s="6">
        <v>2.52</v>
      </c>
      <c r="E37" s="6">
        <v>0.84</v>
      </c>
      <c r="F37" s="6"/>
      <c r="G37" s="6">
        <f>CONVERT(A37,"um","mm")</f>
        <v>0.71</v>
      </c>
      <c r="H37" s="6">
        <f t="shared" si="1"/>
        <v>0.49410907027004275</v>
      </c>
      <c r="I37" s="6">
        <v>2.52</v>
      </c>
      <c r="J37" s="6"/>
      <c r="K37" s="7"/>
    </row>
    <row r="38" spans="1:11" ht="8.25">
      <c r="A38" s="10">
        <v>840</v>
      </c>
      <c r="B38" s="11">
        <v>20</v>
      </c>
      <c r="C38" s="6">
        <v>98.3</v>
      </c>
      <c r="D38" s="6">
        <v>1.68</v>
      </c>
      <c r="E38" s="6">
        <v>0.8</v>
      </c>
      <c r="F38" s="6"/>
      <c r="G38" s="6">
        <f>CONVERT(A38,"um","mm")</f>
        <v>0.84</v>
      </c>
      <c r="H38" s="6">
        <f t="shared" si="1"/>
        <v>0.2515387669959645</v>
      </c>
      <c r="I38" s="6">
        <v>1.68</v>
      </c>
      <c r="J38" s="6"/>
      <c r="K38" s="7"/>
    </row>
    <row r="39" spans="1:11" ht="8.25">
      <c r="A39" s="10">
        <v>1000</v>
      </c>
      <c r="B39" s="11">
        <v>18</v>
      </c>
      <c r="C39" s="6">
        <v>99.1</v>
      </c>
      <c r="D39" s="6">
        <v>0.87</v>
      </c>
      <c r="E39" s="6">
        <v>0.61</v>
      </c>
      <c r="F39" s="6"/>
      <c r="G39" s="6">
        <f>CONVERT(A39,"um","mm")</f>
        <v>1</v>
      </c>
      <c r="H39" s="6">
        <f t="shared" si="1"/>
        <v>0</v>
      </c>
      <c r="I39" s="6">
        <v>0.87</v>
      </c>
      <c r="J39" s="6"/>
      <c r="K39" s="7"/>
    </row>
    <row r="40" spans="1:11" ht="8.25">
      <c r="A40" s="10">
        <v>1190</v>
      </c>
      <c r="B40" s="11">
        <v>16</v>
      </c>
      <c r="C40" s="6">
        <v>99.7</v>
      </c>
      <c r="D40" s="6">
        <v>0.26</v>
      </c>
      <c r="E40" s="6">
        <v>0.24</v>
      </c>
      <c r="F40" s="6"/>
      <c r="G40" s="6">
        <f>CONVERT(A40,"um","mm")</f>
        <v>1.19</v>
      </c>
      <c r="H40" s="6">
        <f t="shared" si="1"/>
        <v>-0.2509615735332188</v>
      </c>
      <c r="I40" s="6">
        <v>0.26</v>
      </c>
      <c r="J40" s="6"/>
      <c r="K40" s="7"/>
    </row>
    <row r="41" spans="1:11" ht="8.25">
      <c r="A41" s="10">
        <v>1410</v>
      </c>
      <c r="B41" s="11">
        <v>14</v>
      </c>
      <c r="C41" s="6">
        <v>99.98</v>
      </c>
      <c r="D41" s="6">
        <v>0.02</v>
      </c>
      <c r="E41" s="6">
        <v>0.02</v>
      </c>
      <c r="F41" s="6"/>
      <c r="G41" s="6">
        <f>CONVERT(A41,"um","mm")</f>
        <v>1.41</v>
      </c>
      <c r="H41" s="6">
        <f t="shared" si="1"/>
        <v>-0.4956951626240688</v>
      </c>
      <c r="I41" s="6">
        <v>0.02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nferina</dc:creator>
  <cp:keywords/>
  <dc:description/>
  <cp:lastModifiedBy> </cp:lastModifiedBy>
  <dcterms:created xsi:type="dcterms:W3CDTF">2002-01-31T14:36:14Z</dcterms:created>
  <dcterms:modified xsi:type="dcterms:W3CDTF">2004-08-30T15:00:57Z</dcterms:modified>
  <cp:category/>
  <cp:version/>
  <cp:contentType/>
  <cp:contentStatus/>
</cp:coreProperties>
</file>