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DataTable" sheetId="1" r:id="rId1"/>
    <sheet name="006-190-193" sheetId="2" r:id="rId2"/>
    <sheet name="006-170-173" sheetId="3" r:id="rId3"/>
    <sheet name="006-140-143" sheetId="4" r:id="rId4"/>
    <sheet name="006-135-138" sheetId="5" r:id="rId5"/>
    <sheet name="006-120-123" sheetId="6" r:id="rId6"/>
    <sheet name="006-100-103" sheetId="7" r:id="rId7"/>
    <sheet name="006-085-088" sheetId="8" r:id="rId8"/>
    <sheet name="006-070-073" sheetId="9" r:id="rId9"/>
    <sheet name="006-055-058" sheetId="10" r:id="rId10"/>
    <sheet name="006-040-043" sheetId="11" r:id="rId11"/>
    <sheet name="006-025-028" sheetId="12" r:id="rId12"/>
    <sheet name="010-013.$36" sheetId="13" r:id="rId13"/>
  </sheets>
  <definedNames/>
  <calcPr fullCalcOnLoad="1"/>
</workbook>
</file>

<file path=xl/sharedStrings.xml><?xml version="1.0" encoding="utf-8"?>
<sst xmlns="http://schemas.openxmlformats.org/spreadsheetml/2006/main" count="719" uniqueCount="104">
  <si>
    <t>COULTER LS</t>
  </si>
  <si>
    <t>File name:</t>
  </si>
  <si>
    <t>RCE01_006_10-13.$36</t>
  </si>
  <si>
    <t>Group ID:</t>
  </si>
  <si>
    <t>006-010-013</t>
  </si>
  <si>
    <t>Sample ID:</t>
  </si>
  <si>
    <t>010-013</t>
  </si>
  <si>
    <t>Comments:</t>
  </si>
  <si>
    <t>From</t>
  </si>
  <si>
    <t>To</t>
  </si>
  <si>
    <t xml:space="preserve">Volume </t>
  </si>
  <si>
    <t>Mean:</t>
  </si>
  <si>
    <t>Median:</t>
  </si>
  <si>
    <t>Mean/Median Ratio:</t>
  </si>
  <si>
    <t>Mode:</t>
  </si>
  <si>
    <t>S.D.:</t>
  </si>
  <si>
    <t>Variance:</t>
  </si>
  <si>
    <t>C.V.:</t>
  </si>
  <si>
    <t>Size</t>
  </si>
  <si>
    <t>Cum. &lt;</t>
  </si>
  <si>
    <t>Cum. &gt;</t>
  </si>
  <si>
    <t>Diff.</t>
  </si>
  <si>
    <t>um</t>
  </si>
  <si>
    <t>Volume</t>
  </si>
  <si>
    <t>%</t>
  </si>
  <si>
    <t>ASTM SIEVES</t>
  </si>
  <si>
    <t>mm size</t>
  </si>
  <si>
    <t>phi size</t>
  </si>
  <si>
    <t>Cumaltive %</t>
  </si>
  <si>
    <t>D(3,2):</t>
  </si>
  <si>
    <t>Skewness:</t>
  </si>
  <si>
    <t>Kurtosis:</t>
  </si>
  <si>
    <t>Particle</t>
  </si>
  <si>
    <t>Diameter</t>
  </si>
  <si>
    <t>um &lt;</t>
  </si>
  <si>
    <t>midpt depth (ft)</t>
  </si>
  <si>
    <t>midpt depth (m)</t>
  </si>
  <si>
    <t>depth intervals (ft)</t>
  </si>
  <si>
    <t>Cum &gt;</t>
  </si>
  <si>
    <t>Phi</t>
  </si>
  <si>
    <t>Frequency</t>
  </si>
  <si>
    <t>%sand</t>
  </si>
  <si>
    <t>%silt</t>
  </si>
  <si>
    <t>% clay</t>
  </si>
  <si>
    <t>Inman Mean</t>
  </si>
  <si>
    <t>Inman Sorting Value</t>
  </si>
  <si>
    <t>RCE01_006_25-28.$22</t>
  </si>
  <si>
    <t>006-025-028</t>
  </si>
  <si>
    <t>025-028</t>
  </si>
  <si>
    <t>RCE01_006_40-43.$32</t>
  </si>
  <si>
    <t>006-040-043</t>
  </si>
  <si>
    <t>040-043</t>
  </si>
  <si>
    <t>RCE01_006_55-58.$23</t>
  </si>
  <si>
    <t>006-055-058</t>
  </si>
  <si>
    <t>055-058</t>
  </si>
  <si>
    <t>RCE01_006_70-73.$28</t>
  </si>
  <si>
    <t>006-070-073</t>
  </si>
  <si>
    <t>070-073</t>
  </si>
  <si>
    <t>RCE01_006_85-88.$31</t>
  </si>
  <si>
    <t>006-085-088</t>
  </si>
  <si>
    <t>085-088</t>
  </si>
  <si>
    <t>RCE-01-006-100-103.$02</t>
  </si>
  <si>
    <t>006-100-103</t>
  </si>
  <si>
    <t>100-103</t>
  </si>
  <si>
    <t>RCE_01_006_120-123.$03</t>
  </si>
  <si>
    <t>006-120-123</t>
  </si>
  <si>
    <t>120-123</t>
  </si>
  <si>
    <t>RCE01_006_135-138.$48</t>
  </si>
  <si>
    <t>006-135-138</t>
  </si>
  <si>
    <t>135-138</t>
  </si>
  <si>
    <t>RCE01_006_140-143.$44</t>
  </si>
  <si>
    <t>006-140-143</t>
  </si>
  <si>
    <t>140-143</t>
  </si>
  <si>
    <t>RCE01_006_170-173.$42</t>
  </si>
  <si>
    <t>006-170-173</t>
  </si>
  <si>
    <t>170-173</t>
  </si>
  <si>
    <t>RCE01_006_190-193.$38</t>
  </si>
  <si>
    <t>006-190-193</t>
  </si>
  <si>
    <t>190-193</t>
  </si>
  <si>
    <t>Sample I.D.</t>
  </si>
  <si>
    <t>Depth mdpt (ft)</t>
  </si>
  <si>
    <t>Depth mdpt (m)</t>
  </si>
  <si>
    <t>Sorting Value</t>
  </si>
  <si>
    <t>%Sand</t>
  </si>
  <si>
    <t>%Silt</t>
  </si>
  <si>
    <t>%Clay</t>
  </si>
  <si>
    <t>Grainsize_DataTable</t>
  </si>
  <si>
    <t>% finer than</t>
  </si>
  <si>
    <t>sample I.D.</t>
  </si>
  <si>
    <t>depth (ft)</t>
  </si>
  <si>
    <t>depth (m)</t>
  </si>
  <si>
    <t>% sand</t>
  </si>
  <si>
    <t>% silt</t>
  </si>
  <si>
    <t>Inman mean</t>
  </si>
  <si>
    <t>Inman sorting</t>
  </si>
  <si>
    <t>unit</t>
  </si>
  <si>
    <t>size mm</t>
  </si>
  <si>
    <t>phi value</t>
  </si>
  <si>
    <t>RCE006-200-203</t>
  </si>
  <si>
    <t>RCE006-213-216</t>
  </si>
  <si>
    <t>RCE-006-233-236</t>
  </si>
  <si>
    <t>RCE006-333-336</t>
  </si>
  <si>
    <t>RCE006-353-356</t>
  </si>
  <si>
    <t>RCE006-413-416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</si>
</sst>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9" fontId="2" fillId="0" borderId="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DataTable!$W$6:$W$40</c:f>
              <c:numCache>
                <c:ptCount val="35"/>
                <c:pt idx="0">
                  <c:v>9.5801</c:v>
                </c:pt>
                <c:pt idx="1">
                  <c:v>5.3576999999999995</c:v>
                </c:pt>
                <c:pt idx="2">
                  <c:v>6.753999999999999</c:v>
                </c:pt>
                <c:pt idx="3">
                  <c:v>6.994199999999999</c:v>
                </c:pt>
                <c:pt idx="4">
                  <c:v>7.94211</c:v>
                </c:pt>
                <c:pt idx="5">
                  <c:v>37.05239999999999</c:v>
                </c:pt>
                <c:pt idx="6">
                  <c:v>29.6259</c:v>
                </c:pt>
                <c:pt idx="7">
                  <c:v>26.78527</c:v>
                </c:pt>
                <c:pt idx="8">
                  <c:v>31.1378</c:v>
                </c:pt>
                <c:pt idx="9">
                  <c:v>24.220100000000002</c:v>
                </c:pt>
                <c:pt idx="10">
                  <c:v>33.1044</c:v>
                </c:pt>
                <c:pt idx="11">
                  <c:v>30.53559</c:v>
                </c:pt>
                <c:pt idx="12">
                  <c:v>34.5292</c:v>
                </c:pt>
                <c:pt idx="13">
                  <c:v>50.76</c:v>
                </c:pt>
                <c:pt idx="14">
                  <c:v>46.81</c:v>
                </c:pt>
                <c:pt idx="15">
                  <c:v>11.0169</c:v>
                </c:pt>
                <c:pt idx="16">
                  <c:v>5.49021</c:v>
                </c:pt>
                <c:pt idx="17">
                  <c:v>2.7888</c:v>
                </c:pt>
              </c:numCache>
            </c:numRef>
          </c:xVal>
          <c:yVal>
            <c:numRef>
              <c:f>DataTable!$V$6:$V$40</c:f>
              <c:numCache>
                <c:ptCount val="35"/>
                <c:pt idx="0">
                  <c:v>0.12</c:v>
                </c:pt>
                <c:pt idx="1">
                  <c:v>0.27</c:v>
                </c:pt>
                <c:pt idx="2">
                  <c:v>0.42</c:v>
                </c:pt>
                <c:pt idx="3">
                  <c:v>0.57</c:v>
                </c:pt>
                <c:pt idx="4">
                  <c:v>0.72</c:v>
                </c:pt>
                <c:pt idx="5">
                  <c:v>0.87</c:v>
                </c:pt>
                <c:pt idx="6">
                  <c:v>1.02</c:v>
                </c:pt>
                <c:pt idx="7">
                  <c:v>1.22</c:v>
                </c:pt>
                <c:pt idx="8">
                  <c:v>1.37</c:v>
                </c:pt>
                <c:pt idx="9">
                  <c:v>1.42</c:v>
                </c:pt>
                <c:pt idx="10">
                  <c:v>1.72</c:v>
                </c:pt>
                <c:pt idx="11">
                  <c:v>1.92</c:v>
                </c:pt>
                <c:pt idx="12">
                  <c:v>2.02</c:v>
                </c:pt>
                <c:pt idx="13">
                  <c:v>2.15</c:v>
                </c:pt>
                <c:pt idx="14">
                  <c:v>2.35</c:v>
                </c:pt>
                <c:pt idx="15">
                  <c:v>3.35</c:v>
                </c:pt>
                <c:pt idx="16">
                  <c:v>3.55</c:v>
                </c:pt>
                <c:pt idx="17">
                  <c:v>4.15</c:v>
                </c:pt>
              </c:numCache>
            </c:numRef>
          </c:yVal>
          <c:smooth val="0"/>
        </c:ser>
        <c:axId val="31672652"/>
        <c:axId val="16618413"/>
      </c:scatterChart>
      <c:valAx>
        <c:axId val="3167265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RCE-006
%sand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6618413"/>
        <c:crosses val="autoZero"/>
        <c:crossBetween val="midCat"/>
        <c:dispUnits/>
        <c:majorUnit val="10"/>
        <c:minorUnit val="5"/>
      </c:valAx>
      <c:valAx>
        <c:axId val="16618413"/>
        <c:scaling>
          <c:orientation val="maxMin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3167265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DataTable!$Z$6:$Z$40</c:f>
              <c:numCache>
                <c:ptCount val="35"/>
                <c:pt idx="0">
                  <c:v>6.6664249699311515</c:v>
                </c:pt>
                <c:pt idx="1">
                  <c:v>6.8409311613800305</c:v>
                </c:pt>
                <c:pt idx="2">
                  <c:v>6.686279632359687</c:v>
                </c:pt>
                <c:pt idx="3">
                  <c:v>6.689942841221505</c:v>
                </c:pt>
                <c:pt idx="4">
                  <c:v>6.583047145061723</c:v>
                </c:pt>
                <c:pt idx="5">
                  <c:v>5.420361802709049</c:v>
                </c:pt>
                <c:pt idx="6">
                  <c:v>5.940420258121835</c:v>
                </c:pt>
                <c:pt idx="7">
                  <c:v>6.3510535785529205</c:v>
                </c:pt>
                <c:pt idx="8">
                  <c:v>6.029303435660068</c:v>
                </c:pt>
                <c:pt idx="9">
                  <c:v>6.263480096620299</c:v>
                </c:pt>
                <c:pt idx="10">
                  <c:v>5.320925829908196</c:v>
                </c:pt>
                <c:pt idx="11">
                  <c:v>5.301915905465959</c:v>
                </c:pt>
                <c:pt idx="12">
                  <c:v>5.10497218125715</c:v>
                </c:pt>
                <c:pt idx="13">
                  <c:v>4.116350359421106</c:v>
                </c:pt>
                <c:pt idx="14">
                  <c:v>4.313437505926583</c:v>
                </c:pt>
                <c:pt idx="15">
                  <c:v>6.913843298923084</c:v>
                </c:pt>
                <c:pt idx="16">
                  <c:v>6.938941003862968</c:v>
                </c:pt>
                <c:pt idx="17">
                  <c:v>7.262471053808082</c:v>
                </c:pt>
              </c:numCache>
            </c:numRef>
          </c:xVal>
          <c:yVal>
            <c:numRef>
              <c:f>DataTable!$V$6:$V$40</c:f>
              <c:numCache>
                <c:ptCount val="35"/>
                <c:pt idx="0">
                  <c:v>0.12</c:v>
                </c:pt>
                <c:pt idx="1">
                  <c:v>0.27</c:v>
                </c:pt>
                <c:pt idx="2">
                  <c:v>0.42</c:v>
                </c:pt>
                <c:pt idx="3">
                  <c:v>0.57</c:v>
                </c:pt>
                <c:pt idx="4">
                  <c:v>0.72</c:v>
                </c:pt>
                <c:pt idx="5">
                  <c:v>0.87</c:v>
                </c:pt>
                <c:pt idx="6">
                  <c:v>1.02</c:v>
                </c:pt>
                <c:pt idx="7">
                  <c:v>1.22</c:v>
                </c:pt>
                <c:pt idx="8">
                  <c:v>1.37</c:v>
                </c:pt>
                <c:pt idx="9">
                  <c:v>1.42</c:v>
                </c:pt>
                <c:pt idx="10">
                  <c:v>1.72</c:v>
                </c:pt>
                <c:pt idx="11">
                  <c:v>1.92</c:v>
                </c:pt>
                <c:pt idx="12">
                  <c:v>2.02</c:v>
                </c:pt>
                <c:pt idx="13">
                  <c:v>2.15</c:v>
                </c:pt>
                <c:pt idx="14">
                  <c:v>2.35</c:v>
                </c:pt>
                <c:pt idx="15">
                  <c:v>3.35</c:v>
                </c:pt>
                <c:pt idx="16">
                  <c:v>3.55</c:v>
                </c:pt>
                <c:pt idx="17">
                  <c:v>4.15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axId val="15347990"/>
        <c:axId val="3914183"/>
      </c:scatterChart>
      <c:valAx>
        <c:axId val="15347990"/>
        <c:scaling>
          <c:orientation val="minMax"/>
          <c:max val="10"/>
          <c:min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size (phi)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14183"/>
        <c:crosses val="autoZero"/>
        <c:crossBetween val="midCat"/>
        <c:dispUnits/>
        <c:majorUnit val="1"/>
        <c:minorUnit val="0.5"/>
      </c:valAx>
      <c:valAx>
        <c:axId val="3914183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15347990"/>
        <c:crossesAt val="-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DataTable!$AA$6:$AA$40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DataTable!$V$6:$V$40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35227648"/>
        <c:axId val="48613377"/>
      </c:scatterChart>
      <c:valAx>
        <c:axId val="35227648"/>
        <c:scaling>
          <c:orientation val="minMax"/>
          <c:max val="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sorting (phi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613377"/>
        <c:crosses val="autoZero"/>
        <c:crossBetween val="midCat"/>
        <c:dispUnits/>
        <c:majorUnit val="1"/>
        <c:minorUnit val="0.5"/>
      </c:valAx>
      <c:valAx>
        <c:axId val="48613377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3522764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DataTable!$X$6:$X$17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DataTable!$V$6:$V$17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Clay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DataTable!$Y$6:$Y$17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DataTable!$V$6:$V$17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4867210"/>
        <c:axId val="45369435"/>
      </c:scatterChart>
      <c:valAx>
        <c:axId val="3486721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RCE-006
%Fines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369435"/>
        <c:crosses val="autoZero"/>
        <c:crossBetween val="midCat"/>
        <c:dispUnits/>
        <c:majorUnit val="10"/>
        <c:minorUnit val="5"/>
      </c:valAx>
      <c:valAx>
        <c:axId val="45369435"/>
        <c:scaling>
          <c:orientation val="maxMin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34867210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42</xdr:row>
      <xdr:rowOff>57150</xdr:rowOff>
    </xdr:from>
    <xdr:to>
      <xdr:col>10</xdr:col>
      <xdr:colOff>152400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314325" y="6877050"/>
        <a:ext cx="6848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49</xdr:row>
      <xdr:rowOff>66675</xdr:rowOff>
    </xdr:from>
    <xdr:to>
      <xdr:col>10</xdr:col>
      <xdr:colOff>409575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95250" y="8020050"/>
        <a:ext cx="7324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419100</xdr:colOff>
      <xdr:row>57</xdr:row>
      <xdr:rowOff>9525</xdr:rowOff>
    </xdr:from>
    <xdr:to>
      <xdr:col>20</xdr:col>
      <xdr:colOff>561975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6819900" y="9258300"/>
        <a:ext cx="68484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962025</xdr:colOff>
      <xdr:row>78</xdr:row>
      <xdr:rowOff>57150</xdr:rowOff>
    </xdr:from>
    <xdr:to>
      <xdr:col>12</xdr:col>
      <xdr:colOff>228600</xdr:colOff>
      <xdr:row>116</xdr:row>
      <xdr:rowOff>76200</xdr:rowOff>
    </xdr:to>
    <xdr:graphicFrame>
      <xdr:nvGraphicFramePr>
        <xdr:cNvPr id="4" name="Chart 4"/>
        <xdr:cNvGraphicFramePr/>
      </xdr:nvGraphicFramePr>
      <xdr:xfrm>
        <a:off x="962025" y="12706350"/>
        <a:ext cx="7496175" cy="617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="70" zoomScaleNormal="70" workbookViewId="0" topLeftCell="A1">
      <selection activeCell="AC4" sqref="AC4:AZ25"/>
    </sheetView>
  </sheetViews>
  <sheetFormatPr defaultColWidth="9.140625" defaultRowHeight="12.75"/>
  <cols>
    <col min="1" max="1" width="16.28125" style="0" customWidth="1"/>
    <col min="3" max="3" width="15.7109375" style="0" customWidth="1"/>
    <col min="22" max="22" width="11.00390625" style="0" customWidth="1"/>
  </cols>
  <sheetData>
    <row r="1" spans="1:2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14" t="s">
        <v>86</v>
      </c>
      <c r="B4" s="14"/>
      <c r="C4" s="14"/>
      <c r="D4" s="14"/>
      <c r="E4" s="14"/>
      <c r="F4" s="14" t="s">
        <v>87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1" ht="13.5" thickBot="1">
      <c r="A5" s="15" t="s">
        <v>79</v>
      </c>
      <c r="B5" s="15" t="s">
        <v>80</v>
      </c>
      <c r="C5" s="15" t="s">
        <v>81</v>
      </c>
      <c r="D5" s="16">
        <v>0.05</v>
      </c>
      <c r="E5" s="16">
        <v>0.1</v>
      </c>
      <c r="F5" s="16">
        <v>0.16</v>
      </c>
      <c r="G5" s="16">
        <v>0.25</v>
      </c>
      <c r="H5" s="16">
        <v>0.5</v>
      </c>
      <c r="I5" s="16">
        <v>0.75</v>
      </c>
      <c r="J5" s="16">
        <v>0.84</v>
      </c>
      <c r="K5" s="16">
        <v>0.9</v>
      </c>
      <c r="L5" s="16">
        <v>0.95</v>
      </c>
      <c r="M5" s="15" t="s">
        <v>44</v>
      </c>
      <c r="N5" s="15" t="s">
        <v>82</v>
      </c>
      <c r="O5" s="15" t="s">
        <v>95</v>
      </c>
      <c r="P5" s="15" t="s">
        <v>83</v>
      </c>
      <c r="Q5" s="15" t="s">
        <v>84</v>
      </c>
      <c r="R5" s="15" t="s">
        <v>85</v>
      </c>
      <c r="S5" s="14"/>
      <c r="T5" s="14" t="s">
        <v>88</v>
      </c>
      <c r="U5" s="14" t="s">
        <v>89</v>
      </c>
      <c r="V5" s="14" t="s">
        <v>90</v>
      </c>
      <c r="W5" s="14" t="s">
        <v>91</v>
      </c>
      <c r="X5" s="14" t="s">
        <v>92</v>
      </c>
      <c r="Y5" s="14" t="s">
        <v>43</v>
      </c>
      <c r="Z5" s="14" t="s">
        <v>93</v>
      </c>
      <c r="AA5" s="14" t="s">
        <v>94</v>
      </c>
      <c r="AC5" s="14"/>
      <c r="AD5" s="14"/>
      <c r="AE5" s="14"/>
    </row>
    <row r="6" spans="1:40" ht="13.5" thickTop="1">
      <c r="A6" s="17" t="s">
        <v>4</v>
      </c>
      <c r="B6" s="17">
        <v>0.9583333333333333</v>
      </c>
      <c r="C6" s="17">
        <v>0.12</v>
      </c>
      <c r="D6" s="17">
        <v>0.000938</v>
      </c>
      <c r="E6" s="17">
        <v>0.001502</v>
      </c>
      <c r="F6" s="17">
        <v>0.0023490000000000004</v>
      </c>
      <c r="G6" s="17">
        <v>0.003867</v>
      </c>
      <c r="H6" s="17">
        <v>0.01125</v>
      </c>
      <c r="I6" s="17">
        <v>0.02813</v>
      </c>
      <c r="J6" s="17">
        <v>0.04126</v>
      </c>
      <c r="K6" s="17">
        <v>0.06025</v>
      </c>
      <c r="L6" s="17">
        <v>0.1191</v>
      </c>
      <c r="M6" s="17">
        <f aca="true" t="shared" si="0" ref="M6:M41">((F6+J6)/2)</f>
        <v>0.021804499999999997</v>
      </c>
      <c r="N6" s="17"/>
      <c r="O6" s="17" t="s">
        <v>96</v>
      </c>
      <c r="P6" s="17">
        <v>9.5801</v>
      </c>
      <c r="Q6" s="17">
        <v>65.26</v>
      </c>
      <c r="R6" s="17">
        <v>25.21</v>
      </c>
      <c r="S6" s="17"/>
      <c r="T6" s="17" t="s">
        <v>4</v>
      </c>
      <c r="U6" s="17">
        <v>0.9583333333333333</v>
      </c>
      <c r="V6" s="17">
        <v>0.12</v>
      </c>
      <c r="W6" s="17">
        <v>9.5801</v>
      </c>
      <c r="X6" s="17">
        <v>65.26</v>
      </c>
      <c r="Y6" s="17">
        <v>25.21</v>
      </c>
      <c r="Z6" s="17">
        <v>6.6664249699311515</v>
      </c>
      <c r="AA6" s="17">
        <v>1.9808372859046202</v>
      </c>
      <c r="AC6" s="17"/>
      <c r="AD6" s="17"/>
      <c r="AE6" s="18"/>
      <c r="AI6" s="17"/>
      <c r="AJ6" s="17"/>
      <c r="AK6" s="17"/>
      <c r="AL6" s="17"/>
      <c r="AM6" s="17"/>
      <c r="AN6" s="17"/>
    </row>
    <row r="7" spans="1:40" ht="12.75">
      <c r="A7" s="17"/>
      <c r="B7" s="17"/>
      <c r="C7" s="17"/>
      <c r="D7" s="17">
        <v>10.058124456808798</v>
      </c>
      <c r="E7" s="17">
        <v>9.378899471809902</v>
      </c>
      <c r="F7" s="17">
        <v>8.733737571311977</v>
      </c>
      <c r="G7" s="17">
        <v>8.014569520241366</v>
      </c>
      <c r="H7" s="17">
        <v>6.473931188332412</v>
      </c>
      <c r="I7" s="17">
        <v>5.151746637122113</v>
      </c>
      <c r="J7" s="17">
        <v>4.599112368550327</v>
      </c>
      <c r="K7" s="17">
        <v>4.052894948432126</v>
      </c>
      <c r="L7" s="17">
        <v>3.069754681685336</v>
      </c>
      <c r="M7" s="17">
        <f t="shared" si="0"/>
        <v>6.6664249699311515</v>
      </c>
      <c r="N7" s="17">
        <f>((G7-K7)/2)</f>
        <v>1.9808372859046202</v>
      </c>
      <c r="O7" s="17" t="s">
        <v>97</v>
      </c>
      <c r="P7" s="17"/>
      <c r="Q7" s="17"/>
      <c r="R7" s="17"/>
      <c r="S7" s="17"/>
      <c r="T7" s="17" t="s">
        <v>47</v>
      </c>
      <c r="U7" s="17">
        <v>2.2083333333333335</v>
      </c>
      <c r="V7" s="17">
        <v>0.27</v>
      </c>
      <c r="W7" s="17">
        <v>5.3576999999999995</v>
      </c>
      <c r="X7" s="17">
        <v>68.48</v>
      </c>
      <c r="Y7" s="17">
        <v>26.07</v>
      </c>
      <c r="Z7" s="17">
        <v>6.8409311613800305</v>
      </c>
      <c r="AA7" s="17">
        <v>1.7719663735467162</v>
      </c>
      <c r="AC7" s="17"/>
      <c r="AD7" s="17"/>
      <c r="AI7" s="17"/>
      <c r="AJ7" s="17"/>
      <c r="AK7" s="17"/>
      <c r="AL7" s="17"/>
      <c r="AM7" s="17"/>
      <c r="AN7" s="17"/>
    </row>
    <row r="8" spans="1:40" ht="12.75">
      <c r="A8" s="17" t="s">
        <v>47</v>
      </c>
      <c r="B8" s="17">
        <v>2.2083333333333335</v>
      </c>
      <c r="C8" s="17">
        <v>0.27</v>
      </c>
      <c r="D8" s="17">
        <v>0.000969</v>
      </c>
      <c r="E8" s="17">
        <v>0.001555</v>
      </c>
      <c r="F8" s="17">
        <v>0.002372</v>
      </c>
      <c r="G8" s="17">
        <v>0.003721</v>
      </c>
      <c r="H8" s="17">
        <v>0.009266</v>
      </c>
      <c r="I8" s="17">
        <v>0.02238</v>
      </c>
      <c r="J8" s="17">
        <v>0.03208</v>
      </c>
      <c r="K8" s="17">
        <v>0.0434</v>
      </c>
      <c r="L8" s="17">
        <v>0.06545</v>
      </c>
      <c r="M8" s="17">
        <f t="shared" si="0"/>
        <v>0.017225999999999998</v>
      </c>
      <c r="N8" s="17"/>
      <c r="O8" s="17"/>
      <c r="P8" s="17">
        <v>5.3576999999999995</v>
      </c>
      <c r="Q8" s="17">
        <v>68.48</v>
      </c>
      <c r="R8" s="17">
        <v>26.07</v>
      </c>
      <c r="S8" s="17"/>
      <c r="T8" s="17" t="s">
        <v>50</v>
      </c>
      <c r="U8" s="17">
        <v>3.4583333333333335</v>
      </c>
      <c r="V8" s="17">
        <v>0.42</v>
      </c>
      <c r="W8" s="17">
        <v>6.753999999999999</v>
      </c>
      <c r="X8" s="17">
        <v>68.75</v>
      </c>
      <c r="Y8" s="17">
        <v>24.57</v>
      </c>
      <c r="Z8" s="17">
        <v>6.686279632359687</v>
      </c>
      <c r="AA8" s="17">
        <v>1.850094780749779</v>
      </c>
      <c r="AC8" s="17"/>
      <c r="AD8" s="17"/>
      <c r="AI8" s="17"/>
      <c r="AJ8" s="17"/>
      <c r="AK8" s="17"/>
      <c r="AL8" s="17"/>
      <c r="AM8" s="17"/>
      <c r="AN8" s="17"/>
    </row>
    <row r="9" spans="1:40" ht="12.75">
      <c r="A9" s="17"/>
      <c r="B9" s="17"/>
      <c r="C9" s="17"/>
      <c r="D9" s="17">
        <v>10.011215713909094</v>
      </c>
      <c r="E9" s="17">
        <v>9.328869704306209</v>
      </c>
      <c r="F9" s="17">
        <v>8.71968027477817</v>
      </c>
      <c r="G9" s="17">
        <v>8.070093894198402</v>
      </c>
      <c r="H9" s="17">
        <v>6.753837602290903</v>
      </c>
      <c r="I9" s="17">
        <v>5.481646153460418</v>
      </c>
      <c r="J9" s="17">
        <v>4.962182047981892</v>
      </c>
      <c r="K9" s="17">
        <v>4.52616114710497</v>
      </c>
      <c r="L9" s="17">
        <v>3.933462997604209</v>
      </c>
      <c r="M9" s="17">
        <f t="shared" si="0"/>
        <v>6.8409311613800305</v>
      </c>
      <c r="N9" s="17">
        <f>((G9-K9)/2)</f>
        <v>1.7719663735467162</v>
      </c>
      <c r="O9" s="17"/>
      <c r="P9" s="17"/>
      <c r="Q9" s="17"/>
      <c r="R9" s="17"/>
      <c r="S9" s="17"/>
      <c r="T9" s="17" t="s">
        <v>53</v>
      </c>
      <c r="U9" s="17">
        <v>4.708333333333333</v>
      </c>
      <c r="V9" s="17">
        <v>0.57</v>
      </c>
      <c r="W9" s="17">
        <v>6.994199999999999</v>
      </c>
      <c r="X9" s="17">
        <v>69.07</v>
      </c>
      <c r="Y9" s="17">
        <v>23.86</v>
      </c>
      <c r="Z9" s="17">
        <v>6.689942841221505</v>
      </c>
      <c r="AA9" s="17">
        <v>1.7946238970012853</v>
      </c>
      <c r="AC9" s="17"/>
      <c r="AD9" s="17"/>
      <c r="AI9" s="17"/>
      <c r="AJ9" s="17"/>
      <c r="AK9" s="17"/>
      <c r="AL9" s="17"/>
      <c r="AM9" s="17"/>
      <c r="AN9" s="17"/>
    </row>
    <row r="10" spans="1:40" ht="12.75">
      <c r="A10" s="17" t="s">
        <v>50</v>
      </c>
      <c r="B10" s="17">
        <v>3.4583333333333335</v>
      </c>
      <c r="C10" s="17">
        <v>0.42</v>
      </c>
      <c r="D10" s="17">
        <v>0.000968</v>
      </c>
      <c r="E10" s="17">
        <v>0.001554</v>
      </c>
      <c r="F10" s="17">
        <v>0.002422</v>
      </c>
      <c r="G10" s="17">
        <v>0.003993</v>
      </c>
      <c r="H10" s="17">
        <v>0.01107</v>
      </c>
      <c r="I10" s="17">
        <v>0.02616</v>
      </c>
      <c r="J10" s="17">
        <v>0.03893</v>
      </c>
      <c r="K10" s="17">
        <v>0.0519</v>
      </c>
      <c r="L10" s="17">
        <v>0.07159</v>
      </c>
      <c r="M10" s="17">
        <f t="shared" si="0"/>
        <v>0.020676</v>
      </c>
      <c r="N10" s="17"/>
      <c r="O10" s="17"/>
      <c r="P10" s="17">
        <v>6.753999999999999</v>
      </c>
      <c r="Q10" s="17">
        <v>68.75</v>
      </c>
      <c r="R10" s="17">
        <v>24.57</v>
      </c>
      <c r="S10" s="17"/>
      <c r="T10" s="17" t="s">
        <v>56</v>
      </c>
      <c r="U10" s="17">
        <v>5.958333333333333</v>
      </c>
      <c r="V10" s="17">
        <v>0.72</v>
      </c>
      <c r="W10" s="17">
        <v>7.94211</v>
      </c>
      <c r="X10" s="17">
        <v>68.18</v>
      </c>
      <c r="Y10" s="17">
        <v>23.8</v>
      </c>
      <c r="Z10" s="17">
        <v>6.583047145061723</v>
      </c>
      <c r="AA10" s="17">
        <v>1.8811034590961637</v>
      </c>
      <c r="AC10" s="17"/>
      <c r="AD10" s="17"/>
      <c r="AI10" s="17"/>
      <c r="AJ10" s="17"/>
      <c r="AK10" s="17"/>
      <c r="AL10" s="17"/>
      <c r="AM10" s="17"/>
      <c r="AN10" s="17"/>
    </row>
    <row r="11" spans="1:36" ht="12.75">
      <c r="A11" s="17"/>
      <c r="B11" s="17"/>
      <c r="C11" s="17"/>
      <c r="D11" s="17">
        <v>10.01270533204958</v>
      </c>
      <c r="E11" s="17">
        <v>9.329797780916465</v>
      </c>
      <c r="F11" s="17">
        <v>8.689585419629845</v>
      </c>
      <c r="G11" s="17">
        <v>7.968311212691126</v>
      </c>
      <c r="H11" s="17">
        <v>6.497200967655259</v>
      </c>
      <c r="I11" s="17">
        <v>5.256493648938729</v>
      </c>
      <c r="J11" s="17">
        <v>4.682973845089529</v>
      </c>
      <c r="K11" s="17">
        <v>4.268121651191568</v>
      </c>
      <c r="L11" s="17">
        <v>3.804098110078088</v>
      </c>
      <c r="M11" s="17">
        <f t="shared" si="0"/>
        <v>6.686279632359687</v>
      </c>
      <c r="N11" s="17">
        <f>((G11-K11)/2)</f>
        <v>1.850094780749779</v>
      </c>
      <c r="O11" s="17"/>
      <c r="P11" s="17"/>
      <c r="Q11" s="17"/>
      <c r="R11" s="17"/>
      <c r="S11" s="17"/>
      <c r="T11" s="17" t="s">
        <v>59</v>
      </c>
      <c r="U11" s="17">
        <v>7.208333333333333</v>
      </c>
      <c r="V11" s="17">
        <v>0.87</v>
      </c>
      <c r="W11" s="17">
        <v>37.05239999999999</v>
      </c>
      <c r="X11" s="17">
        <v>47.62</v>
      </c>
      <c r="Y11" s="17">
        <v>15.4</v>
      </c>
      <c r="Z11" s="17">
        <v>5.420361802709049</v>
      </c>
      <c r="AA11" s="17">
        <v>2.249030495394268</v>
      </c>
      <c r="AC11" s="17"/>
      <c r="AD11" s="17"/>
      <c r="AJ11" s="18"/>
    </row>
    <row r="12" spans="1:30" ht="12.75">
      <c r="A12" s="17" t="s">
        <v>53</v>
      </c>
      <c r="B12" s="17">
        <v>4.708333333333333</v>
      </c>
      <c r="C12" s="17">
        <v>0.57</v>
      </c>
      <c r="D12" s="17">
        <v>0.000965</v>
      </c>
      <c r="E12" s="17">
        <v>0.001559</v>
      </c>
      <c r="F12" s="17">
        <v>0.002459</v>
      </c>
      <c r="G12" s="17">
        <v>0.004146</v>
      </c>
      <c r="H12" s="17">
        <v>0.01285</v>
      </c>
      <c r="I12" s="17">
        <v>0.02845</v>
      </c>
      <c r="J12" s="17">
        <v>0.03815</v>
      </c>
      <c r="K12" s="17">
        <v>0.0499</v>
      </c>
      <c r="L12" s="17">
        <v>0.08601</v>
      </c>
      <c r="M12" s="17">
        <f t="shared" si="0"/>
        <v>0.020304500000000003</v>
      </c>
      <c r="N12" s="17"/>
      <c r="O12" s="17"/>
      <c r="P12" s="17">
        <v>6.994199999999999</v>
      </c>
      <c r="Q12" s="17">
        <v>69.07</v>
      </c>
      <c r="R12" s="17">
        <v>23.86</v>
      </c>
      <c r="S12" s="17"/>
      <c r="T12" s="17" t="s">
        <v>62</v>
      </c>
      <c r="U12" s="17">
        <v>8.458333333333334</v>
      </c>
      <c r="V12" s="17">
        <v>1.02</v>
      </c>
      <c r="W12" s="17">
        <v>29.6259</v>
      </c>
      <c r="X12" s="17">
        <v>43.45</v>
      </c>
      <c r="Y12" s="17">
        <v>27</v>
      </c>
      <c r="Z12" s="17">
        <v>5.940420258121835</v>
      </c>
      <c r="AA12" s="17">
        <v>2.9760840070879038</v>
      </c>
      <c r="AC12" s="17"/>
      <c r="AD12" s="17"/>
    </row>
    <row r="13" spans="1:30" ht="12.75">
      <c r="A13" s="17"/>
      <c r="B13" s="17"/>
      <c r="C13" s="17"/>
      <c r="D13" s="17">
        <v>10.017183437168732</v>
      </c>
      <c r="E13" s="17">
        <v>9.32516335662639</v>
      </c>
      <c r="F13" s="17">
        <v>8.667712549728092</v>
      </c>
      <c r="G13" s="17">
        <v>7.914064168214759</v>
      </c>
      <c r="H13" s="17">
        <v>6.282087830355572</v>
      </c>
      <c r="I13" s="17">
        <v>5.135427537242868</v>
      </c>
      <c r="J13" s="17">
        <v>4.712173132714919</v>
      </c>
      <c r="K13" s="17">
        <v>4.324816374212189</v>
      </c>
      <c r="L13" s="17">
        <v>3.539351784475132</v>
      </c>
      <c r="M13" s="17">
        <f t="shared" si="0"/>
        <v>6.689942841221505</v>
      </c>
      <c r="N13" s="17">
        <f>((G13-K13)/2)</f>
        <v>1.7946238970012853</v>
      </c>
      <c r="O13" s="17"/>
      <c r="P13" s="17"/>
      <c r="Q13" s="17"/>
      <c r="R13" s="17"/>
      <c r="S13" s="17"/>
      <c r="T13" s="17" t="s">
        <v>65</v>
      </c>
      <c r="U13" s="17">
        <v>10.125</v>
      </c>
      <c r="V13" s="17">
        <v>1.22</v>
      </c>
      <c r="W13" s="17">
        <v>26.78527</v>
      </c>
      <c r="X13" s="17">
        <v>40.45</v>
      </c>
      <c r="Y13" s="17">
        <v>32.72</v>
      </c>
      <c r="Z13" s="17">
        <v>6.3510535785529205</v>
      </c>
      <c r="AA13" s="17">
        <v>2.6833230075882812</v>
      </c>
      <c r="AC13" s="17"/>
      <c r="AD13" s="17"/>
    </row>
    <row r="14" spans="1:30" ht="12.75">
      <c r="A14" s="17" t="s">
        <v>56</v>
      </c>
      <c r="B14" s="17">
        <v>5.958333333333333</v>
      </c>
      <c r="C14" s="17">
        <v>0.72</v>
      </c>
      <c r="D14" s="17">
        <v>0.000979</v>
      </c>
      <c r="E14" s="17">
        <v>0.001582</v>
      </c>
      <c r="F14" s="17">
        <v>0.002476</v>
      </c>
      <c r="G14" s="17">
        <v>0.004136</v>
      </c>
      <c r="H14" s="17">
        <v>0.01308</v>
      </c>
      <c r="I14" s="17">
        <v>0.0323</v>
      </c>
      <c r="J14" s="17">
        <v>0.04394</v>
      </c>
      <c r="K14" s="17">
        <v>0.05612</v>
      </c>
      <c r="L14" s="17">
        <v>0.07838</v>
      </c>
      <c r="M14" s="17">
        <f t="shared" si="0"/>
        <v>0.023208</v>
      </c>
      <c r="N14" s="17"/>
      <c r="O14" s="17"/>
      <c r="P14" s="17">
        <v>7.94211</v>
      </c>
      <c r="Q14" s="17">
        <v>68.18</v>
      </c>
      <c r="R14" s="17">
        <v>23.8</v>
      </c>
      <c r="S14" s="17"/>
      <c r="T14" s="17" t="s">
        <v>68</v>
      </c>
      <c r="U14" s="17">
        <v>11.375</v>
      </c>
      <c r="V14" s="17">
        <v>1.37</v>
      </c>
      <c r="W14" s="17">
        <v>31.1378</v>
      </c>
      <c r="X14" s="17">
        <v>44.82</v>
      </c>
      <c r="Y14" s="17">
        <v>24.12</v>
      </c>
      <c r="Z14" s="17">
        <v>6.029303435660068</v>
      </c>
      <c r="AA14" s="17">
        <v>2.4835224766285435</v>
      </c>
      <c r="AC14" s="17"/>
      <c r="AD14" s="17"/>
    </row>
    <row r="15" spans="1:30" ht="12.75">
      <c r="A15" s="17"/>
      <c r="B15" s="17"/>
      <c r="C15" s="17"/>
      <c r="D15" s="17">
        <v>9.996403519720479</v>
      </c>
      <c r="E15" s="17">
        <v>9.304034684851382</v>
      </c>
      <c r="F15" s="17">
        <v>8.65777297010991</v>
      </c>
      <c r="G15" s="17">
        <v>7.91754809900924</v>
      </c>
      <c r="H15" s="17">
        <v>6.256493648938729</v>
      </c>
      <c r="I15" s="17">
        <v>4.952322024855524</v>
      </c>
      <c r="J15" s="17">
        <v>4.508321320013535</v>
      </c>
      <c r="K15" s="17">
        <v>4.1553411808169125</v>
      </c>
      <c r="L15" s="17">
        <v>3.6733706168346023</v>
      </c>
      <c r="M15" s="17">
        <f t="shared" si="0"/>
        <v>6.583047145061723</v>
      </c>
      <c r="N15" s="17">
        <f>((G15-K15)/2)</f>
        <v>1.8811034590961637</v>
      </c>
      <c r="O15" s="17"/>
      <c r="P15" s="17"/>
      <c r="Q15" s="17"/>
      <c r="R15" s="17"/>
      <c r="S15" s="17"/>
      <c r="T15" s="17" t="s">
        <v>71</v>
      </c>
      <c r="U15" s="17">
        <v>11.791666666666666</v>
      </c>
      <c r="V15" s="17">
        <v>1.42</v>
      </c>
      <c r="W15" s="17">
        <v>24.220100000000002</v>
      </c>
      <c r="X15" s="17">
        <v>48.15</v>
      </c>
      <c r="Y15" s="17">
        <v>27.57</v>
      </c>
      <c r="Z15" s="17">
        <v>6.263480096620299</v>
      </c>
      <c r="AA15" s="17">
        <v>2.5171012625217752</v>
      </c>
      <c r="AC15" s="17"/>
      <c r="AD15" s="17"/>
    </row>
    <row r="16" spans="1:30" ht="12.75">
      <c r="A16" s="17" t="s">
        <v>59</v>
      </c>
      <c r="B16" s="17">
        <v>7.208333333333333</v>
      </c>
      <c r="C16" s="17">
        <v>0.87</v>
      </c>
      <c r="D16" s="17">
        <v>0.001228</v>
      </c>
      <c r="E16" s="17">
        <v>0.002308</v>
      </c>
      <c r="F16" s="17">
        <v>0.004106</v>
      </c>
      <c r="G16" s="17">
        <v>0.008271000000000002</v>
      </c>
      <c r="H16" s="17">
        <v>0.03422</v>
      </c>
      <c r="I16" s="17">
        <v>0.09588</v>
      </c>
      <c r="J16" s="17">
        <v>0.1328</v>
      </c>
      <c r="K16" s="17">
        <v>0.1869</v>
      </c>
      <c r="L16" s="17">
        <v>0.345</v>
      </c>
      <c r="M16" s="17">
        <f t="shared" si="0"/>
        <v>0.068453</v>
      </c>
      <c r="N16" s="17"/>
      <c r="O16" s="17"/>
      <c r="P16" s="17">
        <v>37.05239999999999</v>
      </c>
      <c r="Q16" s="17">
        <v>47.62</v>
      </c>
      <c r="R16" s="17">
        <v>15.4</v>
      </c>
      <c r="S16" s="17"/>
      <c r="T16" s="17" t="s">
        <v>74</v>
      </c>
      <c r="U16" s="17">
        <v>14.291666666666666</v>
      </c>
      <c r="V16" s="17">
        <v>1.72</v>
      </c>
      <c r="W16" s="17">
        <v>33.1044</v>
      </c>
      <c r="X16" s="17">
        <v>48.09</v>
      </c>
      <c r="Y16" s="17">
        <v>18.86</v>
      </c>
      <c r="Z16" s="17">
        <v>5.320925829908196</v>
      </c>
      <c r="AA16" s="17">
        <v>2.865615359939388</v>
      </c>
      <c r="AC16" s="17"/>
      <c r="AD16" s="17"/>
    </row>
    <row r="17" spans="1:30" ht="12.75">
      <c r="A17" s="17"/>
      <c r="B17" s="17"/>
      <c r="C17" s="17"/>
      <c r="D17" s="17">
        <v>9.669473723953995</v>
      </c>
      <c r="E17" s="17">
        <v>8.759141060678692</v>
      </c>
      <c r="F17" s="17">
        <v>7.9280506572155724</v>
      </c>
      <c r="G17" s="17">
        <v>6.9177225165928276</v>
      </c>
      <c r="H17" s="17">
        <v>4.869016429947399</v>
      </c>
      <c r="I17" s="17">
        <v>3.3826262807876786</v>
      </c>
      <c r="J17" s="17">
        <v>2.912672948202525</v>
      </c>
      <c r="K17" s="17">
        <v>2.4196615258042913</v>
      </c>
      <c r="L17" s="17">
        <v>1.5353317329965557</v>
      </c>
      <c r="M17" s="17">
        <f t="shared" si="0"/>
        <v>5.420361802709049</v>
      </c>
      <c r="N17" s="17">
        <f>((G17-K17)/2)</f>
        <v>2.249030495394268</v>
      </c>
      <c r="O17" s="17"/>
      <c r="P17" s="17"/>
      <c r="Q17" s="17"/>
      <c r="R17" s="17"/>
      <c r="S17" s="17"/>
      <c r="T17" s="17" t="s">
        <v>77</v>
      </c>
      <c r="U17" s="17">
        <v>15.958333333333332</v>
      </c>
      <c r="V17" s="17">
        <v>1.92</v>
      </c>
      <c r="W17" s="17">
        <v>30.53559</v>
      </c>
      <c r="X17" s="17">
        <v>56.55</v>
      </c>
      <c r="Y17" s="17">
        <v>12.84</v>
      </c>
      <c r="Z17" s="17">
        <v>5.301915905465959</v>
      </c>
      <c r="AA17" s="17">
        <v>2.217793744291757</v>
      </c>
      <c r="AC17" s="17"/>
      <c r="AD17" s="17"/>
    </row>
    <row r="18" spans="1:31" ht="12.75">
      <c r="A18" s="17" t="s">
        <v>62</v>
      </c>
      <c r="B18" s="17">
        <v>8.458333333333334</v>
      </c>
      <c r="C18" s="17">
        <v>1.02</v>
      </c>
      <c r="D18" s="17">
        <v>0.000849</v>
      </c>
      <c r="E18" s="17">
        <v>0.001307</v>
      </c>
      <c r="F18" s="17">
        <v>0.002046</v>
      </c>
      <c r="G18" s="17">
        <v>0.003513</v>
      </c>
      <c r="H18" s="17">
        <v>0.01392</v>
      </c>
      <c r="I18" s="17">
        <v>0.08147</v>
      </c>
      <c r="J18" s="17">
        <v>0.1296</v>
      </c>
      <c r="K18" s="17">
        <v>0.2175</v>
      </c>
      <c r="L18" s="17">
        <v>0.4856</v>
      </c>
      <c r="M18" s="17">
        <f t="shared" si="0"/>
        <v>0.06582299999999999</v>
      </c>
      <c r="N18" s="17"/>
      <c r="O18" s="17"/>
      <c r="P18" s="17">
        <v>29.6259</v>
      </c>
      <c r="Q18" s="17">
        <v>43.45</v>
      </c>
      <c r="R18" s="17">
        <v>27</v>
      </c>
      <c r="S18" s="17"/>
      <c r="T18" s="17" t="s">
        <v>98</v>
      </c>
      <c r="U18" s="17"/>
      <c r="V18" s="17">
        <v>2.02</v>
      </c>
      <c r="W18" s="17">
        <v>34.5292</v>
      </c>
      <c r="X18" s="17">
        <v>54.69</v>
      </c>
      <c r="Y18" s="17">
        <v>10.77</v>
      </c>
      <c r="Z18" s="17">
        <v>5.10497218125715</v>
      </c>
      <c r="AA18" s="17">
        <v>2.138589294077032</v>
      </c>
      <c r="AC18" s="17"/>
      <c r="AD18" s="17"/>
      <c r="AE18" s="18"/>
    </row>
    <row r="19" spans="1:30" ht="12.75">
      <c r="A19" s="17"/>
      <c r="B19" s="17"/>
      <c r="C19" s="17"/>
      <c r="D19" s="17">
        <v>10.201947825771136</v>
      </c>
      <c r="E19" s="17">
        <v>9.579525143528741</v>
      </c>
      <c r="F19" s="17">
        <v>8.932978139578845</v>
      </c>
      <c r="G19" s="17">
        <v>8.153080708101804</v>
      </c>
      <c r="H19" s="17">
        <v>6.166696978588083</v>
      </c>
      <c r="I19" s="17">
        <v>3.617587281584173</v>
      </c>
      <c r="J19" s="17">
        <v>2.947862376664825</v>
      </c>
      <c r="K19" s="17">
        <v>2.2009126939259964</v>
      </c>
      <c r="L19" s="17">
        <v>1.0421596732937675</v>
      </c>
      <c r="M19" s="17">
        <f t="shared" si="0"/>
        <v>5.940420258121835</v>
      </c>
      <c r="N19" s="17">
        <f>((G19-K19)/2)</f>
        <v>2.9760840070879038</v>
      </c>
      <c r="O19" s="17"/>
      <c r="P19" s="17"/>
      <c r="Q19" s="17"/>
      <c r="R19" s="17"/>
      <c r="S19" s="17"/>
      <c r="T19" s="17" t="s">
        <v>99</v>
      </c>
      <c r="U19" s="17"/>
      <c r="V19" s="17">
        <v>2.15</v>
      </c>
      <c r="W19" s="17">
        <v>50.76</v>
      </c>
      <c r="X19" s="17">
        <v>43.27</v>
      </c>
      <c r="Y19" s="17">
        <v>5.966</v>
      </c>
      <c r="Z19" s="17">
        <v>4.116350359421106</v>
      </c>
      <c r="AA19" s="17">
        <v>2.3519270469667437</v>
      </c>
      <c r="AC19" s="17"/>
      <c r="AD19" s="17"/>
    </row>
    <row r="20" spans="1:30" ht="12.75">
      <c r="A20" s="17" t="s">
        <v>65</v>
      </c>
      <c r="B20" s="17">
        <v>10.125</v>
      </c>
      <c r="C20" s="17">
        <v>1.22</v>
      </c>
      <c r="D20" s="17">
        <v>0.000768</v>
      </c>
      <c r="E20" s="17">
        <v>0.001111</v>
      </c>
      <c r="F20" s="17">
        <v>0.001639</v>
      </c>
      <c r="G20" s="17">
        <v>0.0027</v>
      </c>
      <c r="H20" s="17">
        <v>0.009647</v>
      </c>
      <c r="I20" s="17">
        <v>0.06749</v>
      </c>
      <c r="J20" s="17">
        <v>0.09156</v>
      </c>
      <c r="K20" s="17">
        <v>0.1114</v>
      </c>
      <c r="L20" s="17">
        <v>0.1408</v>
      </c>
      <c r="M20" s="17">
        <f t="shared" si="0"/>
        <v>0.0465995</v>
      </c>
      <c r="N20" s="17"/>
      <c r="O20" s="17"/>
      <c r="P20" s="17">
        <v>26.78527</v>
      </c>
      <c r="Q20" s="17">
        <v>40.45</v>
      </c>
      <c r="R20" s="17">
        <v>32.72</v>
      </c>
      <c r="S20" s="17"/>
      <c r="T20" s="17" t="s">
        <v>100</v>
      </c>
      <c r="U20" s="17"/>
      <c r="V20" s="17">
        <v>2.35</v>
      </c>
      <c r="W20" s="17">
        <v>46.81</v>
      </c>
      <c r="X20" s="17">
        <v>47.84</v>
      </c>
      <c r="Y20" s="17">
        <v>5.438</v>
      </c>
      <c r="Z20" s="17">
        <v>4.313437505926583</v>
      </c>
      <c r="AA20" s="17">
        <v>2.1999018129262606</v>
      </c>
      <c r="AC20" s="17"/>
      <c r="AD20" s="17"/>
    </row>
    <row r="21" spans="1:30" ht="12.75">
      <c r="A21" s="17"/>
      <c r="B21" s="17"/>
      <c r="C21" s="17"/>
      <c r="D21" s="17">
        <v>10.346606068603018</v>
      </c>
      <c r="E21" s="17">
        <v>9.813925467935082</v>
      </c>
      <c r="F21" s="17">
        <v>9.252968430224715</v>
      </c>
      <c r="G21" s="17">
        <v>8.53282487738598</v>
      </c>
      <c r="H21" s="17">
        <v>6.6957039182421445</v>
      </c>
      <c r="I21" s="17">
        <v>3.889182436043515</v>
      </c>
      <c r="J21" s="17">
        <v>3.449138726881125</v>
      </c>
      <c r="K21" s="17">
        <v>3.166178862209418</v>
      </c>
      <c r="L21" s="17">
        <v>2.8282807609121523</v>
      </c>
      <c r="M21" s="17">
        <f t="shared" si="0"/>
        <v>6.3510535785529205</v>
      </c>
      <c r="N21" s="17">
        <f>((G21-K21)/2)</f>
        <v>2.6833230075882812</v>
      </c>
      <c r="O21" s="17"/>
      <c r="P21" s="17"/>
      <c r="Q21" s="17"/>
      <c r="R21" s="17"/>
      <c r="S21" s="17"/>
      <c r="T21" s="17" t="s">
        <v>101</v>
      </c>
      <c r="U21" s="17"/>
      <c r="V21" s="17">
        <v>3.35</v>
      </c>
      <c r="W21" s="17">
        <v>11.0169</v>
      </c>
      <c r="X21" s="17">
        <v>55.16</v>
      </c>
      <c r="Y21" s="17">
        <v>33.87</v>
      </c>
      <c r="Z21" s="17">
        <v>6.913843298923084</v>
      </c>
      <c r="AA21" s="17">
        <v>2.3586553030693835</v>
      </c>
      <c r="AC21" s="17"/>
      <c r="AD21" s="17"/>
    </row>
    <row r="22" spans="1:30" ht="12.75">
      <c r="A22" s="17" t="s">
        <v>68</v>
      </c>
      <c r="B22" s="17">
        <v>11.375</v>
      </c>
      <c r="C22" s="17">
        <v>1.37</v>
      </c>
      <c r="D22" s="17">
        <v>0.000873</v>
      </c>
      <c r="E22" s="17">
        <v>0.001395</v>
      </c>
      <c r="F22" s="17">
        <v>0.002296</v>
      </c>
      <c r="G22" s="17">
        <v>0.004118</v>
      </c>
      <c r="H22" s="17">
        <v>0.01998</v>
      </c>
      <c r="I22" s="17">
        <v>0.077</v>
      </c>
      <c r="J22" s="17">
        <v>0.1021</v>
      </c>
      <c r="K22" s="17">
        <v>0.1288</v>
      </c>
      <c r="L22" s="17">
        <v>0.1798</v>
      </c>
      <c r="M22" s="17">
        <f t="shared" si="0"/>
        <v>0.052198</v>
      </c>
      <c r="N22" s="17"/>
      <c r="O22" s="17"/>
      <c r="P22" s="17">
        <v>31.1378</v>
      </c>
      <c r="Q22" s="17">
        <v>44.82</v>
      </c>
      <c r="R22" s="17">
        <v>24.12</v>
      </c>
      <c r="S22" s="17"/>
      <c r="T22" s="17" t="s">
        <v>102</v>
      </c>
      <c r="U22" s="17"/>
      <c r="V22" s="17">
        <v>3.55</v>
      </c>
      <c r="W22" s="17">
        <v>5.49021</v>
      </c>
      <c r="X22" s="17">
        <v>66.28</v>
      </c>
      <c r="Y22" s="17">
        <v>28.25</v>
      </c>
      <c r="Z22" s="17">
        <v>6.938941003862968</v>
      </c>
      <c r="AA22" s="17">
        <v>1.9211996744165463</v>
      </c>
      <c r="AC22" s="17"/>
      <c r="AD22" s="17"/>
    </row>
    <row r="23" spans="1:27" ht="12.75">
      <c r="A23" s="17"/>
      <c r="B23" s="17"/>
      <c r="C23" s="17"/>
      <c r="D23" s="17">
        <v>10.161730725694735</v>
      </c>
      <c r="E23" s="17">
        <v>9.485519162607623</v>
      </c>
      <c r="F23" s="17">
        <v>8.766661642648486</v>
      </c>
      <c r="G23" s="17">
        <v>7.92384045469192</v>
      </c>
      <c r="H23" s="17">
        <v>5.645299606644394</v>
      </c>
      <c r="I23" s="17">
        <v>3.6989977439671855</v>
      </c>
      <c r="J23" s="17">
        <v>3.2919452286716484</v>
      </c>
      <c r="K23" s="17">
        <v>2.9567955014348324</v>
      </c>
      <c r="L23" s="17">
        <v>2.475535074035002</v>
      </c>
      <c r="M23" s="17">
        <f t="shared" si="0"/>
        <v>6.029303435660068</v>
      </c>
      <c r="N23" s="17">
        <f>((G23-K23)/2)</f>
        <v>2.4835224766285435</v>
      </c>
      <c r="O23" s="17"/>
      <c r="P23" s="17"/>
      <c r="Q23" s="17"/>
      <c r="R23" s="17"/>
      <c r="S23" s="17"/>
      <c r="T23" s="17" t="s">
        <v>103</v>
      </c>
      <c r="U23" s="17"/>
      <c r="V23" s="17">
        <v>4.15</v>
      </c>
      <c r="W23" s="17">
        <v>2.7888</v>
      </c>
      <c r="X23" s="17">
        <v>64.17</v>
      </c>
      <c r="Y23" s="17">
        <v>33.05</v>
      </c>
      <c r="Z23" s="17">
        <v>7.262471053808082</v>
      </c>
      <c r="AA23" s="17">
        <v>1.8338734049913734</v>
      </c>
    </row>
    <row r="24" spans="1:27" ht="12.75">
      <c r="A24" s="17" t="s">
        <v>71</v>
      </c>
      <c r="B24" s="17">
        <v>11.791666666666666</v>
      </c>
      <c r="C24" s="17">
        <v>1.42</v>
      </c>
      <c r="D24" s="17">
        <v>0.0008179999999999999</v>
      </c>
      <c r="E24" s="17">
        <v>0.001246</v>
      </c>
      <c r="F24" s="17">
        <v>0.001967</v>
      </c>
      <c r="G24" s="17">
        <v>0.003418</v>
      </c>
      <c r="H24" s="17">
        <v>0.01252</v>
      </c>
      <c r="I24" s="17">
        <v>0.06053</v>
      </c>
      <c r="J24" s="17">
        <v>0.08614</v>
      </c>
      <c r="K24" s="17">
        <v>0.112</v>
      </c>
      <c r="L24" s="17">
        <v>0.1631</v>
      </c>
      <c r="M24" s="17">
        <f t="shared" si="0"/>
        <v>0.044053499999999995</v>
      </c>
      <c r="N24" s="17"/>
      <c r="O24" s="17"/>
      <c r="P24" s="17">
        <v>24.220100000000002</v>
      </c>
      <c r="Q24" s="17">
        <v>48.15</v>
      </c>
      <c r="R24" s="17">
        <v>27.57</v>
      </c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>
      <c r="A25" s="17"/>
      <c r="B25" s="17"/>
      <c r="C25" s="17"/>
      <c r="D25" s="17">
        <v>10.255611536382425</v>
      </c>
      <c r="E25" s="17">
        <v>9.648480216300173</v>
      </c>
      <c r="F25" s="17">
        <v>8.989787327045644</v>
      </c>
      <c r="G25" s="17">
        <v>8.192631887648034</v>
      </c>
      <c r="H25" s="17">
        <v>6.319621627504194</v>
      </c>
      <c r="I25" s="17">
        <v>4.046205838726614</v>
      </c>
      <c r="J25" s="17">
        <v>3.5371728661949535</v>
      </c>
      <c r="K25" s="17">
        <v>3.1584293626044833</v>
      </c>
      <c r="L25" s="17">
        <v>2.616171312837565</v>
      </c>
      <c r="M25" s="17">
        <f t="shared" si="0"/>
        <v>6.263480096620299</v>
      </c>
      <c r="N25" s="17">
        <f>((G25-K25)/2)</f>
        <v>2.5171012625217752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f>X18+Y18</f>
        <v>65.46</v>
      </c>
      <c r="Z25" s="17"/>
      <c r="AA25" s="17"/>
    </row>
    <row r="26" spans="1:27" ht="12.75">
      <c r="A26" s="17" t="s">
        <v>74</v>
      </c>
      <c r="B26" s="17">
        <v>14.291666666666666</v>
      </c>
      <c r="C26" s="17">
        <v>1.72</v>
      </c>
      <c r="D26" s="17">
        <v>0.001052</v>
      </c>
      <c r="E26" s="17">
        <v>0.001866</v>
      </c>
      <c r="F26" s="17">
        <v>0.003177</v>
      </c>
      <c r="G26" s="17">
        <v>0.005766</v>
      </c>
      <c r="H26" s="17">
        <v>0.02534</v>
      </c>
      <c r="I26" s="17">
        <v>0.1114</v>
      </c>
      <c r="J26" s="17">
        <v>0.197</v>
      </c>
      <c r="K26" s="17">
        <v>0.3063</v>
      </c>
      <c r="L26" s="17">
        <v>0.4646</v>
      </c>
      <c r="M26" s="17">
        <f t="shared" si="0"/>
        <v>0.10008850000000001</v>
      </c>
      <c r="N26" s="17"/>
      <c r="O26" s="17"/>
      <c r="P26" s="17">
        <v>33.1044</v>
      </c>
      <c r="Q26" s="17">
        <v>48.09</v>
      </c>
      <c r="R26" s="17">
        <v>18.86</v>
      </c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2.75">
      <c r="A27" s="17"/>
      <c r="B27" s="17"/>
      <c r="C27" s="17"/>
      <c r="D27" s="17">
        <v>9.892649580031872</v>
      </c>
      <c r="E27" s="17">
        <v>9.065835298472416</v>
      </c>
      <c r="F27" s="17">
        <v>8.298119194610681</v>
      </c>
      <c r="G27" s="17">
        <v>7.438213447829268</v>
      </c>
      <c r="H27" s="17">
        <v>5.302439665296003</v>
      </c>
      <c r="I27" s="17">
        <v>3.166178862209418</v>
      </c>
      <c r="J27" s="17">
        <v>2.343732465205711</v>
      </c>
      <c r="K27" s="17">
        <v>1.7069827279504917</v>
      </c>
      <c r="L27" s="17">
        <v>1.105938940740642</v>
      </c>
      <c r="M27" s="17">
        <f t="shared" si="0"/>
        <v>5.320925829908196</v>
      </c>
      <c r="N27" s="17">
        <f>((G27-K27)/2)</f>
        <v>2.865615359939388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17" t="s">
        <v>77</v>
      </c>
      <c r="B28" s="17">
        <v>15.958333333333332</v>
      </c>
      <c r="C28" s="17">
        <v>1.92</v>
      </c>
      <c r="D28" s="17">
        <v>0.001546</v>
      </c>
      <c r="E28" s="17">
        <v>0.003017</v>
      </c>
      <c r="F28" s="17">
        <v>0.004924</v>
      </c>
      <c r="G28" s="17">
        <v>0.008369</v>
      </c>
      <c r="H28" s="17">
        <v>0.02677</v>
      </c>
      <c r="I28" s="17">
        <v>0.0827</v>
      </c>
      <c r="J28" s="17">
        <v>0.1305</v>
      </c>
      <c r="K28" s="17">
        <v>0.1811</v>
      </c>
      <c r="L28" s="17">
        <v>0.2708</v>
      </c>
      <c r="M28" s="17">
        <f t="shared" si="0"/>
        <v>0.06771200000000001</v>
      </c>
      <c r="N28" s="17"/>
      <c r="O28" s="17"/>
      <c r="P28" s="17">
        <v>30.53559</v>
      </c>
      <c r="Q28" s="17">
        <v>56.55</v>
      </c>
      <c r="R28" s="17">
        <v>12.84</v>
      </c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17"/>
      <c r="B29" s="17"/>
      <c r="C29" s="17"/>
      <c r="D29" s="17">
        <v>9.337243965399328</v>
      </c>
      <c r="E29" s="17">
        <v>8.372669588177471</v>
      </c>
      <c r="F29" s="17">
        <v>7.665953522839716</v>
      </c>
      <c r="G29" s="17">
        <v>6.900729037182796</v>
      </c>
      <c r="H29" s="17">
        <v>5.2232390507960345</v>
      </c>
      <c r="I29" s="17">
        <v>3.595968860378175</v>
      </c>
      <c r="J29" s="17">
        <v>2.9378782880922025</v>
      </c>
      <c r="K29" s="17">
        <v>2.4651415485992816</v>
      </c>
      <c r="L29" s="17">
        <v>1.8847003559744528</v>
      </c>
      <c r="M29" s="17">
        <f t="shared" si="0"/>
        <v>5.301915905465959</v>
      </c>
      <c r="N29" s="17">
        <f>((G29-K29)/2)</f>
        <v>2.217793744291757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19" ht="12.75">
      <c r="A30" s="17" t="s">
        <v>98</v>
      </c>
      <c r="B30" s="17">
        <v>16.791666666666668</v>
      </c>
      <c r="C30" s="17">
        <v>2.02</v>
      </c>
      <c r="D30" s="17">
        <v>0.001853</v>
      </c>
      <c r="E30" s="17">
        <v>0.003624</v>
      </c>
      <c r="F30" s="17">
        <v>0.005896</v>
      </c>
      <c r="G30" s="17">
        <v>0.01015</v>
      </c>
      <c r="H30" s="17">
        <v>0.032729999999999995</v>
      </c>
      <c r="I30" s="17">
        <v>0.09633</v>
      </c>
      <c r="J30" s="17">
        <v>0.1432</v>
      </c>
      <c r="K30" s="17">
        <v>0.1968</v>
      </c>
      <c r="L30" s="17">
        <v>0.2966</v>
      </c>
      <c r="M30" s="17">
        <f t="shared" si="0"/>
        <v>0.074548</v>
      </c>
      <c r="N30" s="17"/>
      <c r="O30" s="17" t="s">
        <v>96</v>
      </c>
      <c r="P30" s="17">
        <v>34.5292</v>
      </c>
      <c r="Q30" s="17">
        <v>54.69</v>
      </c>
      <c r="R30" s="17">
        <v>10.77</v>
      </c>
      <c r="S30" s="17"/>
    </row>
    <row r="31" spans="1:19" ht="12.75">
      <c r="A31" s="17"/>
      <c r="B31" s="17"/>
      <c r="C31" s="17"/>
      <c r="D31" s="17">
        <v>9.075921403296908</v>
      </c>
      <c r="E31" s="17">
        <v>8.10820132927794</v>
      </c>
      <c r="F31" s="17">
        <v>7.4060477602291055</v>
      </c>
      <c r="G31" s="17">
        <v>6.622376462364274</v>
      </c>
      <c r="H31" s="17">
        <v>4.933242587392049</v>
      </c>
      <c r="I31" s="17">
        <v>3.375871023989886</v>
      </c>
      <c r="J31" s="17">
        <v>2.803896602285193</v>
      </c>
      <c r="K31" s="17">
        <v>2.3451978742102098</v>
      </c>
      <c r="L31" s="17">
        <v>1.7534094970948193</v>
      </c>
      <c r="M31" s="17">
        <f t="shared" si="0"/>
        <v>5.10497218125715</v>
      </c>
      <c r="N31" s="17">
        <f>((G31-K31)/2)</f>
        <v>2.138589294077032</v>
      </c>
      <c r="O31" s="17" t="s">
        <v>97</v>
      </c>
      <c r="P31" s="17"/>
      <c r="Q31" s="17"/>
      <c r="R31" s="17"/>
      <c r="S31" s="17"/>
    </row>
    <row r="32" spans="1:19" ht="12.75">
      <c r="A32" s="17" t="s">
        <v>99</v>
      </c>
      <c r="B32" s="17">
        <v>17.875</v>
      </c>
      <c r="C32" s="17">
        <v>2.15</v>
      </c>
      <c r="D32" s="17">
        <v>0.003341</v>
      </c>
      <c r="E32" s="17">
        <v>0.006244</v>
      </c>
      <c r="F32" s="17">
        <v>0.010210000000000002</v>
      </c>
      <c r="G32" s="17">
        <v>0.01818</v>
      </c>
      <c r="H32" s="17">
        <v>0.06484</v>
      </c>
      <c r="I32" s="17">
        <v>0.2035</v>
      </c>
      <c r="J32" s="17">
        <v>0.3256</v>
      </c>
      <c r="K32" s="17">
        <v>0.4738</v>
      </c>
      <c r="L32" s="17">
        <v>0.6901</v>
      </c>
      <c r="M32" s="17">
        <f t="shared" si="0"/>
        <v>0.167905</v>
      </c>
      <c r="N32" s="17"/>
      <c r="O32" s="17"/>
      <c r="P32" s="17">
        <v>50.76</v>
      </c>
      <c r="Q32" s="17">
        <v>43.27</v>
      </c>
      <c r="R32" s="17">
        <v>5.966</v>
      </c>
      <c r="S32" s="17"/>
    </row>
    <row r="33" spans="1:19" ht="12.75">
      <c r="A33" s="17"/>
      <c r="B33" s="17"/>
      <c r="C33" s="17"/>
      <c r="D33" s="17">
        <v>8.225504301989204</v>
      </c>
      <c r="E33" s="17">
        <v>7.3233137473462655</v>
      </c>
      <c r="F33" s="17">
        <v>6.61387332355901</v>
      </c>
      <c r="G33" s="17">
        <v>5.7815039902427054</v>
      </c>
      <c r="H33" s="17">
        <v>3.9469720989192703</v>
      </c>
      <c r="I33" s="17">
        <v>2.29689930039584</v>
      </c>
      <c r="J33" s="17">
        <v>1.6188273952832022</v>
      </c>
      <c r="K33" s="17">
        <v>1.0776498963092183</v>
      </c>
      <c r="L33" s="17">
        <v>0.5351226619084585</v>
      </c>
      <c r="M33" s="17">
        <f t="shared" si="0"/>
        <v>4.116350359421106</v>
      </c>
      <c r="N33" s="17">
        <f>((G33-K33)/2)</f>
        <v>2.3519270469667437</v>
      </c>
      <c r="O33" s="17"/>
      <c r="P33" s="17"/>
      <c r="Q33" s="17"/>
      <c r="R33" s="17"/>
      <c r="S33" s="17"/>
    </row>
    <row r="34" spans="1:19" ht="12.75">
      <c r="A34" s="17" t="s">
        <v>100</v>
      </c>
      <c r="B34" s="17">
        <v>19.541666666666668</v>
      </c>
      <c r="C34" s="17">
        <v>2.35</v>
      </c>
      <c r="D34" s="17">
        <v>0.003635</v>
      </c>
      <c r="E34" s="17">
        <v>0.006625</v>
      </c>
      <c r="F34" s="17">
        <v>0.010539999999999999</v>
      </c>
      <c r="G34" s="17">
        <v>0.01794</v>
      </c>
      <c r="H34" s="17">
        <v>0.05508</v>
      </c>
      <c r="I34" s="17">
        <v>0.1499</v>
      </c>
      <c r="J34" s="17">
        <v>0.24</v>
      </c>
      <c r="K34" s="17">
        <v>0.3787</v>
      </c>
      <c r="L34" s="17">
        <v>0.6313</v>
      </c>
      <c r="M34" s="17">
        <f t="shared" si="0"/>
        <v>0.12527</v>
      </c>
      <c r="N34" s="17"/>
      <c r="O34" s="17"/>
      <c r="P34" s="17">
        <v>46.81</v>
      </c>
      <c r="Q34" s="17">
        <v>47.84</v>
      </c>
      <c r="R34" s="17">
        <v>5.438</v>
      </c>
      <c r="S34" s="17"/>
    </row>
    <row r="35" spans="1:19" ht="12.75">
      <c r="A35" s="17"/>
      <c r="B35" s="17"/>
      <c r="C35" s="17"/>
      <c r="D35" s="17">
        <v>8.103828920517216</v>
      </c>
      <c r="E35" s="17">
        <v>7.237863830098888</v>
      </c>
      <c r="F35" s="17">
        <v>6.567981322799597</v>
      </c>
      <c r="G35" s="17">
        <v>5.800676299517551</v>
      </c>
      <c r="H35" s="17">
        <v>4.182327630301848</v>
      </c>
      <c r="I35" s="17">
        <v>2.73792771160159</v>
      </c>
      <c r="J35" s="17">
        <v>2.0588936890535687</v>
      </c>
      <c r="K35" s="17">
        <v>1.40087267366503</v>
      </c>
      <c r="L35" s="17">
        <v>0.6636023437864613</v>
      </c>
      <c r="M35" s="17">
        <f t="shared" si="0"/>
        <v>4.313437505926583</v>
      </c>
      <c r="N35" s="17">
        <f>((G35-K35)/2)</f>
        <v>2.1999018129262606</v>
      </c>
      <c r="O35" s="17"/>
      <c r="P35" s="17"/>
      <c r="Q35" s="17"/>
      <c r="R35" s="17"/>
      <c r="S35" s="17"/>
    </row>
    <row r="36" spans="1:27" ht="12.75">
      <c r="A36" s="17" t="s">
        <v>101</v>
      </c>
      <c r="B36" s="17">
        <v>27.875</v>
      </c>
      <c r="C36" s="17">
        <v>3.35</v>
      </c>
      <c r="D36" s="17">
        <v>0.000763</v>
      </c>
      <c r="E36" s="17">
        <v>0.001097</v>
      </c>
      <c r="F36" s="17">
        <v>0.001613</v>
      </c>
      <c r="G36" s="17">
        <v>0.002642</v>
      </c>
      <c r="H36" s="17">
        <v>0.007206</v>
      </c>
      <c r="I36" s="17">
        <v>0.0246</v>
      </c>
      <c r="J36" s="17">
        <v>0.04264</v>
      </c>
      <c r="K36" s="17">
        <v>0.0695</v>
      </c>
      <c r="L36" s="17">
        <v>0.1309</v>
      </c>
      <c r="M36" s="17">
        <f t="shared" si="0"/>
        <v>0.0221265</v>
      </c>
      <c r="N36" s="17"/>
      <c r="O36" s="17"/>
      <c r="P36" s="17">
        <v>11.0169</v>
      </c>
      <c r="Q36" s="17">
        <v>55.16</v>
      </c>
      <c r="R36" s="17">
        <v>33.87</v>
      </c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>
      <c r="A37" s="17"/>
      <c r="B37" s="17"/>
      <c r="C37" s="17"/>
      <c r="D37" s="17">
        <v>10.356029322489643</v>
      </c>
      <c r="E37" s="17">
        <v>9.83222075892098</v>
      </c>
      <c r="F37" s="17">
        <v>9.276037846168531</v>
      </c>
      <c r="G37" s="17">
        <v>8.564153818077347</v>
      </c>
      <c r="H37" s="17">
        <v>7.116585632897384</v>
      </c>
      <c r="I37" s="17">
        <v>5.34519787421021</v>
      </c>
      <c r="J37" s="17">
        <v>4.551648751677637</v>
      </c>
      <c r="K37" s="17">
        <v>3.84684321193858</v>
      </c>
      <c r="L37" s="17">
        <v>2.933462997604209</v>
      </c>
      <c r="M37" s="17">
        <f t="shared" si="0"/>
        <v>6.913843298923084</v>
      </c>
      <c r="N37" s="17">
        <f>((G37-K37)/2)</f>
        <v>2.3586553030693835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>
      <c r="A38" s="17" t="s">
        <v>102</v>
      </c>
      <c r="B38" s="17">
        <v>29.541666666666668</v>
      </c>
      <c r="C38" s="17">
        <v>3.55</v>
      </c>
      <c r="D38" s="17">
        <v>0.000798</v>
      </c>
      <c r="E38" s="17">
        <v>0.001185</v>
      </c>
      <c r="F38" s="17">
        <v>0.001836</v>
      </c>
      <c r="G38" s="17">
        <v>0.003271</v>
      </c>
      <c r="H38" s="17">
        <v>0.01024</v>
      </c>
      <c r="I38" s="17">
        <v>0.025989999999999996</v>
      </c>
      <c r="J38" s="17">
        <v>0.03618</v>
      </c>
      <c r="K38" s="17">
        <v>0.04692</v>
      </c>
      <c r="L38" s="17">
        <v>0.06555</v>
      </c>
      <c r="M38" s="17">
        <f t="shared" si="0"/>
        <v>0.019007999999999997</v>
      </c>
      <c r="N38" s="17"/>
      <c r="O38" s="17"/>
      <c r="P38" s="17">
        <v>5.49021</v>
      </c>
      <c r="Q38" s="17">
        <v>66.28</v>
      </c>
      <c r="R38" s="17">
        <v>28.25</v>
      </c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17"/>
      <c r="B39" s="17"/>
      <c r="C39" s="17"/>
      <c r="D39" s="17">
        <v>10.291323633101829</v>
      </c>
      <c r="E39" s="17">
        <v>9.720897225538552</v>
      </c>
      <c r="F39" s="17">
        <v>9.089218225910367</v>
      </c>
      <c r="G39" s="17">
        <v>8.256052525241396</v>
      </c>
      <c r="H39" s="17">
        <v>6.609640474436812</v>
      </c>
      <c r="I39" s="17">
        <v>5.265899555964611</v>
      </c>
      <c r="J39" s="17">
        <v>4.788663781815571</v>
      </c>
      <c r="K39" s="17">
        <v>4.413653176408303</v>
      </c>
      <c r="L39" s="17">
        <v>3.931260409327695</v>
      </c>
      <c r="M39" s="17">
        <f t="shared" si="0"/>
        <v>6.938941003862968</v>
      </c>
      <c r="N39" s="17">
        <f>((G39-K39)/2)</f>
        <v>1.9211996744165463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17" t="s">
        <v>103</v>
      </c>
      <c r="B40" s="17">
        <v>34.541666666666664</v>
      </c>
      <c r="C40" s="17">
        <v>4.15</v>
      </c>
      <c r="D40" s="17">
        <v>0.000773</v>
      </c>
      <c r="E40" s="17">
        <v>0.0011140000000000002</v>
      </c>
      <c r="F40" s="17">
        <v>0.0016339999999999998</v>
      </c>
      <c r="G40" s="17">
        <v>0.002695</v>
      </c>
      <c r="H40" s="17">
        <v>0.00749</v>
      </c>
      <c r="I40" s="17">
        <v>0.018579999999999996</v>
      </c>
      <c r="J40" s="17">
        <v>0.02596</v>
      </c>
      <c r="K40" s="17">
        <v>0.03425</v>
      </c>
      <c r="L40" s="17">
        <v>0.0472</v>
      </c>
      <c r="M40" s="17">
        <f t="shared" si="0"/>
        <v>0.013797</v>
      </c>
      <c r="N40" s="17"/>
      <c r="O40" s="17"/>
      <c r="P40" s="17">
        <v>2.7888</v>
      </c>
      <c r="Q40" s="17">
        <v>64.17</v>
      </c>
      <c r="R40" s="17">
        <v>33.05</v>
      </c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17"/>
      <c r="B41" s="17"/>
      <c r="C41" s="17"/>
      <c r="D41" s="17">
        <v>10.337243965399328</v>
      </c>
      <c r="E41" s="17">
        <v>9.810035051984142</v>
      </c>
      <c r="F41" s="17">
        <v>9.25737630117849</v>
      </c>
      <c r="G41" s="17">
        <v>8.535499011684307</v>
      </c>
      <c r="H41" s="17">
        <v>7.06081856597806</v>
      </c>
      <c r="I41" s="17">
        <v>5.75010568805416</v>
      </c>
      <c r="J41" s="17">
        <v>5.267565806437673</v>
      </c>
      <c r="K41" s="17">
        <v>4.86775220170156</v>
      </c>
      <c r="L41" s="17">
        <v>4.405069330187608</v>
      </c>
      <c r="M41" s="17">
        <f t="shared" si="0"/>
        <v>7.262471053808082</v>
      </c>
      <c r="N41" s="17">
        <f>((G41-K41)/2)</f>
        <v>1.8338734049913734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3.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37242.48819444444</v>
      </c>
    </row>
    <row r="2" spans="1:5" ht="8.25">
      <c r="A2" s="1" t="s">
        <v>1</v>
      </c>
      <c r="B2" s="1" t="s">
        <v>52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53</v>
      </c>
      <c r="C3" s="1">
        <f>AVERAGE(E3:F3)</f>
        <v>4.708333333333333</v>
      </c>
      <c r="D3" s="1">
        <f>CONVERT(C3,"ft","m")</f>
        <v>1.4351</v>
      </c>
      <c r="E3" s="1">
        <f>CONVERT(VALUE(LEFT(B4,3)),"in","ft")</f>
        <v>4.583333333333333</v>
      </c>
      <c r="F3" s="1">
        <f>CONVERT(VALUE(RIGHT(B4,3)),"in","ft")</f>
        <v>4.833333333333333</v>
      </c>
    </row>
    <row r="4" spans="1:2" ht="8.25">
      <c r="A4" s="1" t="s">
        <v>5</v>
      </c>
      <c r="B4" s="1" t="s">
        <v>54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0.965</v>
      </c>
      <c r="V10" s="1">
        <f>CONVERT(U10,"um","mm")</f>
        <v>0.000965</v>
      </c>
      <c r="W10" s="1">
        <f>-LOG(V10/1,2)</f>
        <v>10.017183437168732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1.559</v>
      </c>
      <c r="V11" s="1">
        <f>CONVERT(U11,"um","mm")</f>
        <v>0.001559</v>
      </c>
      <c r="W11" s="1">
        <f aca="true" t="shared" si="2" ref="W11:W18">-LOG(V11/1,2)</f>
        <v>9.32516335662639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0.51</v>
      </c>
      <c r="O12" s="1" t="s">
        <v>11</v>
      </c>
      <c r="P12" s="1">
        <v>27.33</v>
      </c>
      <c r="Q12" s="1">
        <f>CONVERT(P12,"um","mm")</f>
        <v>0.02733</v>
      </c>
      <c r="R12" s="1">
        <f t="shared" si="0"/>
        <v>5.193370729913605</v>
      </c>
      <c r="T12" s="1">
        <v>16</v>
      </c>
      <c r="U12" s="1">
        <v>2.459</v>
      </c>
      <c r="V12" s="1">
        <f>CONVERT(U12,"um","mm")</f>
        <v>0.002459</v>
      </c>
      <c r="W12" s="1">
        <f t="shared" si="2"/>
        <v>8.667712549728092</v>
      </c>
    </row>
    <row r="13" spans="1:23" ht="8.25">
      <c r="A13" s="10">
        <v>0.49</v>
      </c>
      <c r="B13" s="11">
        <v>1100</v>
      </c>
      <c r="C13" s="6">
        <v>0.51</v>
      </c>
      <c r="D13" s="6">
        <v>99.5</v>
      </c>
      <c r="E13" s="6">
        <v>4.63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4.63</v>
      </c>
      <c r="O13" s="1" t="s">
        <v>12</v>
      </c>
      <c r="P13" s="1">
        <v>12.85</v>
      </c>
      <c r="Q13" s="1">
        <f>CONVERT(P13,"um","mm")</f>
        <v>0.01285</v>
      </c>
      <c r="R13" s="1">
        <f t="shared" si="0"/>
        <v>6.282087830355572</v>
      </c>
      <c r="T13" s="1">
        <v>25</v>
      </c>
      <c r="U13" s="1">
        <v>4.146</v>
      </c>
      <c r="V13" s="1">
        <f>CONVERT(U13,"um","mm")</f>
        <v>0.004146</v>
      </c>
      <c r="W13" s="1">
        <f t="shared" si="2"/>
        <v>7.914064168214759</v>
      </c>
    </row>
    <row r="14" spans="1:23" ht="8.25">
      <c r="A14" s="10">
        <v>0.98</v>
      </c>
      <c r="B14" s="11">
        <v>1000</v>
      </c>
      <c r="C14" s="6">
        <v>5.14</v>
      </c>
      <c r="D14" s="6">
        <v>94.9</v>
      </c>
      <c r="E14" s="6">
        <v>7.62</v>
      </c>
      <c r="F14" s="6"/>
      <c r="G14" s="6">
        <f>CONVERT(A14,"um","mm")</f>
        <v>0.00098</v>
      </c>
      <c r="H14" s="6">
        <f t="shared" si="1"/>
        <v>9.994930630321603</v>
      </c>
      <c r="I14" s="6">
        <v>94.9</v>
      </c>
      <c r="J14" s="6">
        <v>10</v>
      </c>
      <c r="K14" s="7">
        <v>7.62</v>
      </c>
      <c r="O14" s="1" t="s">
        <v>29</v>
      </c>
      <c r="P14" s="1">
        <v>4.38</v>
      </c>
      <c r="Q14" s="1">
        <f>CONVERT(P14,"um","mm")</f>
        <v>0.00438</v>
      </c>
      <c r="R14" s="1">
        <f t="shared" si="0"/>
        <v>7.834853414835639</v>
      </c>
      <c r="T14" s="1">
        <v>50</v>
      </c>
      <c r="U14" s="1">
        <v>12.85</v>
      </c>
      <c r="V14" s="1">
        <f>CONVERT(U14,"um","mm")</f>
        <v>0.01285</v>
      </c>
      <c r="W14" s="1">
        <f t="shared" si="2"/>
        <v>6.282087830355572</v>
      </c>
    </row>
    <row r="15" spans="1:23" ht="8.25">
      <c r="A15" s="10">
        <v>1.95</v>
      </c>
      <c r="B15" s="11">
        <v>900</v>
      </c>
      <c r="C15" s="6">
        <v>12.8</v>
      </c>
      <c r="D15" s="6">
        <v>87.2</v>
      </c>
      <c r="E15" s="6">
        <v>11.1</v>
      </c>
      <c r="F15" s="6"/>
      <c r="G15" s="6">
        <f>CONVERT(A15,"um","mm")</f>
        <v>0.00195</v>
      </c>
      <c r="H15" s="6">
        <f t="shared" si="1"/>
        <v>9.002310160687202</v>
      </c>
      <c r="I15" s="6">
        <v>87.2</v>
      </c>
      <c r="J15" s="6">
        <v>9</v>
      </c>
      <c r="K15" s="7">
        <v>11.1</v>
      </c>
      <c r="O15" s="1" t="s">
        <v>13</v>
      </c>
      <c r="P15" s="1">
        <v>2.127</v>
      </c>
      <c r="Q15" s="1">
        <f>CONVERT(P15,"um","mm")</f>
        <v>0.0021269999999999996</v>
      </c>
      <c r="R15" s="1">
        <f t="shared" si="0"/>
        <v>8.876964251363502</v>
      </c>
      <c r="T15" s="1">
        <v>75</v>
      </c>
      <c r="U15" s="1">
        <v>28.45</v>
      </c>
      <c r="V15" s="1">
        <f>CONVERT(U15,"um","mm")</f>
        <v>0.02845</v>
      </c>
      <c r="W15" s="1">
        <f t="shared" si="2"/>
        <v>5.135427537242868</v>
      </c>
    </row>
    <row r="16" spans="1:23" ht="8.25">
      <c r="A16" s="10">
        <v>3.9</v>
      </c>
      <c r="B16" s="11">
        <v>800</v>
      </c>
      <c r="C16" s="6">
        <v>23.8</v>
      </c>
      <c r="D16" s="6">
        <v>76.2</v>
      </c>
      <c r="E16" s="6">
        <v>14.5</v>
      </c>
      <c r="F16" s="6"/>
      <c r="G16" s="6">
        <f>CONVERT(A16,"um","mm")</f>
        <v>0.0039</v>
      </c>
      <c r="H16" s="6">
        <f t="shared" si="1"/>
        <v>8.002310160687202</v>
      </c>
      <c r="I16" s="6">
        <v>76.2</v>
      </c>
      <c r="J16" s="6">
        <v>8</v>
      </c>
      <c r="K16" s="7">
        <v>14.5</v>
      </c>
      <c r="O16" s="1" t="s">
        <v>14</v>
      </c>
      <c r="P16" s="1">
        <v>23.81</v>
      </c>
      <c r="Q16" s="1">
        <f>CONVERT(P16,"um","mm")</f>
        <v>0.02381</v>
      </c>
      <c r="R16" s="1">
        <f t="shared" si="0"/>
        <v>5.392288569166478</v>
      </c>
      <c r="T16" s="1">
        <v>84</v>
      </c>
      <c r="U16" s="1">
        <v>38.15</v>
      </c>
      <c r="V16" s="1">
        <f>CONVERT(U16,"um","mm")</f>
        <v>0.03815</v>
      </c>
      <c r="W16" s="1">
        <f t="shared" si="2"/>
        <v>4.712173132714919</v>
      </c>
    </row>
    <row r="17" spans="1:23" ht="8.25">
      <c r="A17" s="10">
        <v>7.8</v>
      </c>
      <c r="B17" s="11">
        <v>700</v>
      </c>
      <c r="C17" s="6">
        <v>38.3</v>
      </c>
      <c r="D17" s="6">
        <v>61.7</v>
      </c>
      <c r="E17" s="6">
        <v>16.9</v>
      </c>
      <c r="F17" s="6"/>
      <c r="G17" s="6">
        <f>CONVERT(A17,"um","mm")</f>
        <v>0.0078</v>
      </c>
      <c r="H17" s="6">
        <f t="shared" si="1"/>
        <v>7.002310160687201</v>
      </c>
      <c r="I17" s="6">
        <v>61.7</v>
      </c>
      <c r="J17" s="6">
        <v>7</v>
      </c>
      <c r="K17" s="7">
        <v>16.9</v>
      </c>
      <c r="O17" s="1" t="s">
        <v>15</v>
      </c>
      <c r="P17" s="1">
        <v>58.39</v>
      </c>
      <c r="T17" s="1">
        <v>90</v>
      </c>
      <c r="U17" s="1">
        <v>49.9</v>
      </c>
      <c r="V17" s="1">
        <f>CONVERT(U17,"um","mm")</f>
        <v>0.0499</v>
      </c>
      <c r="W17" s="1">
        <f t="shared" si="2"/>
        <v>4.324816374212189</v>
      </c>
    </row>
    <row r="18" spans="1:23" ht="8.25">
      <c r="A18" s="10">
        <v>15.6</v>
      </c>
      <c r="B18" s="11">
        <v>600</v>
      </c>
      <c r="C18" s="6">
        <v>55.3</v>
      </c>
      <c r="D18" s="6">
        <v>44.7</v>
      </c>
      <c r="E18" s="6">
        <v>22.7</v>
      </c>
      <c r="F18" s="6"/>
      <c r="G18" s="6">
        <f>CONVERT(A18,"um","mm")</f>
        <v>0.0156</v>
      </c>
      <c r="H18" s="6">
        <f t="shared" si="1"/>
        <v>6.002310160687201</v>
      </c>
      <c r="I18" s="6">
        <v>44.7</v>
      </c>
      <c r="J18" s="6">
        <v>6</v>
      </c>
      <c r="K18" s="7">
        <v>22.7</v>
      </c>
      <c r="O18" s="1" t="s">
        <v>16</v>
      </c>
      <c r="P18" s="1">
        <v>3409</v>
      </c>
      <c r="T18" s="1">
        <v>95</v>
      </c>
      <c r="U18" s="1">
        <v>86.01</v>
      </c>
      <c r="V18" s="1">
        <f>CONVERT(U18,"um","mm")</f>
        <v>0.08601</v>
      </c>
      <c r="W18" s="1">
        <f t="shared" si="2"/>
        <v>3.539351784475132</v>
      </c>
    </row>
    <row r="19" spans="1:16" ht="8.25">
      <c r="A19" s="10">
        <v>31.2</v>
      </c>
      <c r="B19" s="11">
        <v>500</v>
      </c>
      <c r="C19" s="6">
        <v>78</v>
      </c>
      <c r="D19" s="6">
        <v>22</v>
      </c>
      <c r="E19" s="6">
        <v>5.3</v>
      </c>
      <c r="F19" s="6"/>
      <c r="G19" s="6">
        <f>CONVERT(A19,"um","mm")</f>
        <v>0.0312</v>
      </c>
      <c r="H19" s="6">
        <f t="shared" si="1"/>
        <v>5.002310160687201</v>
      </c>
      <c r="I19" s="6">
        <v>22</v>
      </c>
      <c r="J19" s="6">
        <v>5</v>
      </c>
      <c r="K19" s="7">
        <f>SUM(E19+E20+E21+E22)</f>
        <v>14.969999999999999</v>
      </c>
      <c r="O19" s="1" t="s">
        <v>17</v>
      </c>
      <c r="P19" s="1">
        <v>213.6</v>
      </c>
    </row>
    <row r="20" spans="1:31" ht="8.25">
      <c r="A20" s="10">
        <v>37.2</v>
      </c>
      <c r="B20" s="11">
        <v>400</v>
      </c>
      <c r="C20" s="6">
        <v>83.3</v>
      </c>
      <c r="D20" s="6">
        <v>16.7</v>
      </c>
      <c r="E20" s="6">
        <v>4.33</v>
      </c>
      <c r="F20" s="6"/>
      <c r="G20" s="6">
        <f>CONVERT(A20,"um","mm")</f>
        <v>0.0372</v>
      </c>
      <c r="H20" s="6">
        <f t="shared" si="1"/>
        <v>4.748553568441418</v>
      </c>
      <c r="I20" s="6">
        <v>16.7</v>
      </c>
      <c r="J20" s="6">
        <v>4</v>
      </c>
      <c r="K20" s="7">
        <f>SUM(E23+E24+E25+E26)</f>
        <v>3.63</v>
      </c>
      <c r="O20" s="1" t="s">
        <v>30</v>
      </c>
      <c r="P20" s="1">
        <v>6.244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87.7</v>
      </c>
      <c r="D21" s="6">
        <v>12.3</v>
      </c>
      <c r="E21" s="6">
        <v>3.26</v>
      </c>
      <c r="F21" s="6"/>
      <c r="G21" s="6">
        <f>CONVERT(A21,"um","mm")</f>
        <v>0.0442</v>
      </c>
      <c r="H21" s="6">
        <f t="shared" si="1"/>
        <v>4.499809820158018</v>
      </c>
      <c r="I21" s="6">
        <v>12.3</v>
      </c>
      <c r="J21" s="6">
        <v>3</v>
      </c>
      <c r="K21" s="7">
        <f>SUM(E27+E28+E29+E30)</f>
        <v>1.9499999999999997</v>
      </c>
      <c r="O21" s="1" t="s">
        <v>31</v>
      </c>
      <c r="P21" s="1">
        <v>47.06</v>
      </c>
      <c r="U21" s="1">
        <v>0.000965</v>
      </c>
      <c r="V21" s="1">
        <v>0.001559</v>
      </c>
      <c r="W21" s="1">
        <v>0.002459</v>
      </c>
      <c r="X21" s="1">
        <v>0.004146</v>
      </c>
      <c r="Y21" s="1">
        <v>0.01285</v>
      </c>
      <c r="Z21" s="1">
        <v>0.02845</v>
      </c>
      <c r="AA21" s="1">
        <v>0.03815</v>
      </c>
      <c r="AB21" s="1">
        <v>0.0499</v>
      </c>
      <c r="AC21" s="1">
        <v>0.08601</v>
      </c>
      <c r="AD21" s="1">
        <f>((W21+AA21)/2)</f>
        <v>0.020304500000000003</v>
      </c>
    </row>
    <row r="22" spans="1:31" ht="8.25">
      <c r="A22" s="10">
        <v>52.6</v>
      </c>
      <c r="B22" s="11">
        <v>270</v>
      </c>
      <c r="C22" s="6">
        <v>90.9</v>
      </c>
      <c r="D22" s="6">
        <v>9.09</v>
      </c>
      <c r="E22" s="6">
        <v>2.08</v>
      </c>
      <c r="F22" s="6"/>
      <c r="G22" s="6">
        <f>CONVERT(A22,"um","mm")</f>
        <v>0.0526</v>
      </c>
      <c r="H22" s="6">
        <f t="shared" si="1"/>
        <v>4.2487933902571475</v>
      </c>
      <c r="I22" s="6">
        <v>9.09</v>
      </c>
      <c r="J22" s="6">
        <v>2</v>
      </c>
      <c r="K22" s="7">
        <f>SUM(E31+E32+E33+E34)</f>
        <v>0.98</v>
      </c>
      <c r="U22" s="1">
        <v>10.017183437168732</v>
      </c>
      <c r="V22" s="1">
        <v>9.32516335662639</v>
      </c>
      <c r="W22" s="1">
        <v>8.667712549728092</v>
      </c>
      <c r="X22" s="1">
        <v>7.914064168214759</v>
      </c>
      <c r="Y22" s="1">
        <v>6.282087830355572</v>
      </c>
      <c r="Z22" s="1">
        <v>5.135427537242868</v>
      </c>
      <c r="AA22" s="1">
        <v>4.712173132714919</v>
      </c>
      <c r="AB22" s="1">
        <v>4.324816374212189</v>
      </c>
      <c r="AC22" s="1">
        <v>3.539351784475132</v>
      </c>
      <c r="AD22" s="1">
        <f>((W22+AA22)/2)</f>
        <v>6.689942841221505</v>
      </c>
      <c r="AE22" s="1">
        <f>((X22-AB22)/2)</f>
        <v>1.7946238970012853</v>
      </c>
    </row>
    <row r="23" spans="1:11" ht="8.25">
      <c r="A23" s="10">
        <v>62.5</v>
      </c>
      <c r="B23" s="11">
        <v>230</v>
      </c>
      <c r="C23" s="6">
        <v>93</v>
      </c>
      <c r="D23" s="6">
        <v>7.01</v>
      </c>
      <c r="E23" s="6">
        <v>1.24</v>
      </c>
      <c r="F23" s="6"/>
      <c r="G23" s="6">
        <f>CONVERT(A23,"um","mm")</f>
        <v>0.0625</v>
      </c>
      <c r="H23" s="6">
        <f t="shared" si="1"/>
        <v>4</v>
      </c>
      <c r="I23" s="6">
        <v>7.01</v>
      </c>
      <c r="J23" s="6">
        <v>1</v>
      </c>
      <c r="K23" s="7">
        <f>SUM(E35+E36+E37+E38)</f>
        <v>0.4342</v>
      </c>
    </row>
    <row r="24" spans="1:17" ht="8.25">
      <c r="A24" s="10">
        <v>74</v>
      </c>
      <c r="B24" s="11">
        <v>200</v>
      </c>
      <c r="C24" s="6">
        <v>94.2</v>
      </c>
      <c r="D24" s="6">
        <v>5.76</v>
      </c>
      <c r="E24" s="6">
        <v>0.86</v>
      </c>
      <c r="F24" s="6"/>
      <c r="G24" s="6">
        <f>CONVERT(A24,"um","mm")</f>
        <v>0.074</v>
      </c>
      <c r="H24" s="6">
        <f t="shared" si="1"/>
        <v>3.7563309190331378</v>
      </c>
      <c r="I24" s="6">
        <v>5.76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95.1</v>
      </c>
      <c r="D25" s="6">
        <v>4.9</v>
      </c>
      <c r="E25" s="6">
        <v>0.78</v>
      </c>
      <c r="F25" s="6"/>
      <c r="G25" s="6">
        <f>CONVERT(A25,"um","mm")</f>
        <v>0.088</v>
      </c>
      <c r="H25" s="6">
        <f t="shared" si="1"/>
        <v>3.50635266602479</v>
      </c>
      <c r="I25" s="6">
        <v>4.9</v>
      </c>
      <c r="J25" s="6">
        <v>-1</v>
      </c>
      <c r="K25" s="7">
        <f>SUM(E43+E44)</f>
        <v>0</v>
      </c>
      <c r="O25" s="1">
        <f>SUM(K25+K24+K23+K22+K21+K20)</f>
        <v>6.994199999999999</v>
      </c>
      <c r="P25" s="1">
        <f>SUM(K19+K18+K17+K16)</f>
        <v>69.07</v>
      </c>
      <c r="Q25" s="1">
        <f>SUM(K15+K14+K13+K12+K11+K10)</f>
        <v>23.86</v>
      </c>
    </row>
    <row r="26" spans="1:11" ht="8.25">
      <c r="A26" s="10">
        <v>105</v>
      </c>
      <c r="B26" s="11">
        <v>140</v>
      </c>
      <c r="C26" s="6">
        <v>95.9</v>
      </c>
      <c r="D26" s="6">
        <v>4.12</v>
      </c>
      <c r="E26" s="6">
        <v>0.75</v>
      </c>
      <c r="F26" s="6"/>
      <c r="G26" s="6">
        <f>CONVERT(A26,"um","mm")</f>
        <v>0.105</v>
      </c>
      <c r="H26" s="6">
        <f t="shared" si="1"/>
        <v>3.2515387669959646</v>
      </c>
      <c r="I26" s="6">
        <v>4.12</v>
      </c>
      <c r="J26" s="6"/>
      <c r="K26" s="7"/>
    </row>
    <row r="27" spans="1:11" ht="8.25">
      <c r="A27" s="10">
        <v>125</v>
      </c>
      <c r="B27" s="11">
        <v>120</v>
      </c>
      <c r="C27" s="6">
        <v>96.6</v>
      </c>
      <c r="D27" s="6">
        <v>3.37</v>
      </c>
      <c r="E27" s="6">
        <v>0.64</v>
      </c>
      <c r="F27" s="6"/>
      <c r="G27" s="6">
        <f>CONVERT(A27,"um","mm")</f>
        <v>0.125</v>
      </c>
      <c r="H27" s="6">
        <f t="shared" si="1"/>
        <v>3</v>
      </c>
      <c r="I27" s="6">
        <v>3.37</v>
      </c>
      <c r="J27" s="6"/>
      <c r="K27" s="7"/>
    </row>
    <row r="28" spans="1:11" ht="8.25">
      <c r="A28" s="10">
        <v>149</v>
      </c>
      <c r="B28" s="11">
        <v>100</v>
      </c>
      <c r="C28" s="6">
        <v>97.3</v>
      </c>
      <c r="D28" s="6">
        <v>2.73</v>
      </c>
      <c r="E28" s="6">
        <v>0.49</v>
      </c>
      <c r="F28" s="6"/>
      <c r="G28" s="6">
        <f>CONVERT(A28,"um","mm")</f>
        <v>0.149</v>
      </c>
      <c r="H28" s="6">
        <f t="shared" si="1"/>
        <v>2.746615764199926</v>
      </c>
      <c r="I28" s="6">
        <v>2.73</v>
      </c>
      <c r="J28" s="6"/>
      <c r="K28" s="7"/>
    </row>
    <row r="29" spans="1:11" ht="8.25">
      <c r="A29" s="10">
        <v>177</v>
      </c>
      <c r="B29" s="11">
        <v>80</v>
      </c>
      <c r="C29" s="6">
        <v>97.8</v>
      </c>
      <c r="D29" s="6">
        <v>2.24</v>
      </c>
      <c r="E29" s="6">
        <v>0.44</v>
      </c>
      <c r="F29" s="6"/>
      <c r="G29" s="6">
        <f>CONVERT(A29,"um","mm")</f>
        <v>0.177</v>
      </c>
      <c r="H29" s="6">
        <f t="shared" si="1"/>
        <v>2.49817873457909</v>
      </c>
      <c r="I29" s="6">
        <v>2.24</v>
      </c>
      <c r="J29" s="6"/>
      <c r="K29" s="7"/>
    </row>
    <row r="30" spans="1:11" ht="8.25">
      <c r="A30" s="10">
        <v>210</v>
      </c>
      <c r="B30" s="11">
        <v>70</v>
      </c>
      <c r="C30" s="6">
        <v>98.2</v>
      </c>
      <c r="D30" s="6">
        <v>1.8</v>
      </c>
      <c r="E30" s="6">
        <v>0.38</v>
      </c>
      <c r="F30" s="6"/>
      <c r="G30" s="6">
        <f>CONVERT(A30,"um","mm")</f>
        <v>0.21</v>
      </c>
      <c r="H30" s="6">
        <f t="shared" si="1"/>
        <v>2.2515387669959646</v>
      </c>
      <c r="I30" s="6">
        <v>1.8</v>
      </c>
      <c r="J30" s="6"/>
      <c r="K30" s="7"/>
    </row>
    <row r="31" spans="1:11" ht="8.25">
      <c r="A31" s="10">
        <v>250</v>
      </c>
      <c r="B31" s="11">
        <v>60</v>
      </c>
      <c r="C31" s="6">
        <v>98.6</v>
      </c>
      <c r="D31" s="6">
        <v>1.42</v>
      </c>
      <c r="E31" s="6">
        <v>0.24</v>
      </c>
      <c r="F31" s="6"/>
      <c r="G31" s="6">
        <f>CONVERT(A31,"um","mm")</f>
        <v>0.25</v>
      </c>
      <c r="H31" s="6">
        <f t="shared" si="1"/>
        <v>2</v>
      </c>
      <c r="I31" s="6">
        <v>1.42</v>
      </c>
      <c r="J31" s="6"/>
      <c r="K31" s="7"/>
    </row>
    <row r="32" spans="1:11" ht="8.25">
      <c r="A32" s="10">
        <v>297</v>
      </c>
      <c r="B32" s="11">
        <v>50</v>
      </c>
      <c r="C32" s="6">
        <v>98.8</v>
      </c>
      <c r="D32" s="6">
        <v>1.18</v>
      </c>
      <c r="E32" s="6">
        <v>0.17</v>
      </c>
      <c r="F32" s="6"/>
      <c r="G32" s="6">
        <f>CONVERT(A32,"um","mm")</f>
        <v>0.297</v>
      </c>
      <c r="H32" s="6">
        <f t="shared" si="1"/>
        <v>1.7514651638613215</v>
      </c>
      <c r="I32" s="6">
        <v>1.18</v>
      </c>
      <c r="J32" s="6"/>
      <c r="K32" s="7"/>
    </row>
    <row r="33" spans="1:11" ht="8.25">
      <c r="A33" s="10">
        <v>354</v>
      </c>
      <c r="B33" s="11">
        <v>45</v>
      </c>
      <c r="C33" s="6">
        <v>99</v>
      </c>
      <c r="D33" s="6">
        <v>1.01</v>
      </c>
      <c r="E33" s="6">
        <v>0.22</v>
      </c>
      <c r="F33" s="6"/>
      <c r="G33" s="6">
        <f>CONVERT(A33,"um","mm")</f>
        <v>0.354</v>
      </c>
      <c r="H33" s="6">
        <f t="shared" si="1"/>
        <v>1.4981787345790896</v>
      </c>
      <c r="I33" s="6">
        <v>1.01</v>
      </c>
      <c r="J33" s="6"/>
      <c r="K33" s="7"/>
    </row>
    <row r="34" spans="1:11" ht="8.25">
      <c r="A34" s="10">
        <v>420</v>
      </c>
      <c r="B34" s="11">
        <v>40</v>
      </c>
      <c r="C34" s="6">
        <v>99.2</v>
      </c>
      <c r="D34" s="6">
        <v>0.79</v>
      </c>
      <c r="E34" s="6">
        <v>0.35</v>
      </c>
      <c r="F34" s="6"/>
      <c r="G34" s="6">
        <f>CONVERT(A34,"um","mm")</f>
        <v>0.42</v>
      </c>
      <c r="H34" s="6">
        <f t="shared" si="1"/>
        <v>1.2515387669959643</v>
      </c>
      <c r="I34" s="6">
        <v>0.79</v>
      </c>
      <c r="J34" s="6"/>
      <c r="K34" s="7"/>
    </row>
    <row r="35" spans="1:11" ht="8.25">
      <c r="A35" s="10">
        <v>500</v>
      </c>
      <c r="B35" s="11">
        <v>35</v>
      </c>
      <c r="C35" s="6">
        <v>99.6</v>
      </c>
      <c r="D35" s="6">
        <v>0.44</v>
      </c>
      <c r="E35" s="6">
        <v>0.32</v>
      </c>
      <c r="F35" s="6"/>
      <c r="G35" s="6">
        <f>CONVERT(A35,"um","mm")</f>
        <v>0.5</v>
      </c>
      <c r="H35" s="6">
        <f t="shared" si="1"/>
        <v>1</v>
      </c>
      <c r="I35" s="6">
        <v>0.44</v>
      </c>
      <c r="J35" s="6"/>
      <c r="K35" s="7"/>
    </row>
    <row r="36" spans="1:11" ht="8.25">
      <c r="A36" s="10">
        <v>590</v>
      </c>
      <c r="B36" s="11">
        <v>30</v>
      </c>
      <c r="C36" s="6">
        <v>99.9</v>
      </c>
      <c r="D36" s="6">
        <v>0.12</v>
      </c>
      <c r="E36" s="6">
        <v>0.11</v>
      </c>
      <c r="F36" s="6"/>
      <c r="G36" s="6">
        <f>CONVERT(A36,"um","mm")</f>
        <v>0.59</v>
      </c>
      <c r="H36" s="6">
        <f t="shared" si="1"/>
        <v>0.7612131404128836</v>
      </c>
      <c r="I36" s="6">
        <v>0.12</v>
      </c>
      <c r="J36" s="6"/>
      <c r="K36" s="7"/>
    </row>
    <row r="37" spans="1:11" ht="8.25">
      <c r="A37" s="10">
        <v>710</v>
      </c>
      <c r="B37" s="11">
        <v>25</v>
      </c>
      <c r="C37" s="6">
        <v>99.996</v>
      </c>
      <c r="D37" s="6">
        <v>0.0042</v>
      </c>
      <c r="E37" s="6">
        <v>0.0042</v>
      </c>
      <c r="F37" s="6"/>
      <c r="G37" s="6">
        <f>CONVERT(A37,"um","mm")</f>
        <v>0.71</v>
      </c>
      <c r="H37" s="6">
        <f t="shared" si="1"/>
        <v>0.49410907027004275</v>
      </c>
      <c r="I37" s="6">
        <v>0.0042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3.8515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37242.48819444444</v>
      </c>
    </row>
    <row r="2" spans="1:5" ht="8.25">
      <c r="A2" s="1" t="s">
        <v>1</v>
      </c>
      <c r="B2" s="1" t="s">
        <v>49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50</v>
      </c>
      <c r="C3" s="1">
        <f>AVERAGE(E3:F3)</f>
        <v>3.4583333333333335</v>
      </c>
      <c r="D3" s="1">
        <f>CONVERT(C3,"ft","m")</f>
        <v>1.0541</v>
      </c>
      <c r="E3" s="1">
        <f>CONVERT(VALUE(LEFT(B4,3)),"in","ft")</f>
        <v>3.3333333333333335</v>
      </c>
      <c r="F3" s="1">
        <f>CONVERT(VALUE(RIGHT(B4,3)),"in","ft")</f>
        <v>3.5833333333333335</v>
      </c>
    </row>
    <row r="4" spans="1:2" ht="8.25">
      <c r="A4" s="1" t="s">
        <v>5</v>
      </c>
      <c r="B4" s="1" t="s">
        <v>51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0.968</v>
      </c>
      <c r="V10" s="1">
        <f>CONVERT(U10,"um","mm")</f>
        <v>0.000968</v>
      </c>
      <c r="W10" s="1">
        <f>-LOG(V10/1,2)</f>
        <v>10.01270533204958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1.554</v>
      </c>
      <c r="V11" s="1">
        <f>CONVERT(U11,"um","mm")</f>
        <v>0.001554</v>
      </c>
      <c r="W11" s="1">
        <f aca="true" t="shared" si="2" ref="W11:W18">-LOG(V11/1,2)</f>
        <v>9.329797780916465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</v>
      </c>
      <c r="O12" s="1" t="s">
        <v>11</v>
      </c>
      <c r="P12" s="1">
        <v>21.02</v>
      </c>
      <c r="Q12" s="1">
        <f>CONVERT(P12,"um","mm")</f>
        <v>0.02102</v>
      </c>
      <c r="R12" s="1">
        <f t="shared" si="0"/>
        <v>5.572093520474633</v>
      </c>
      <c r="T12" s="1">
        <v>16</v>
      </c>
      <c r="U12" s="1">
        <v>2.422</v>
      </c>
      <c r="V12" s="1">
        <f>CONVERT(U12,"um","mm")</f>
        <v>0.002422</v>
      </c>
      <c r="W12" s="1">
        <f t="shared" si="2"/>
        <v>8.689585419629845</v>
      </c>
    </row>
    <row r="13" spans="1:23" ht="8.25">
      <c r="A13" s="10">
        <v>0.49</v>
      </c>
      <c r="B13" s="11">
        <v>1100</v>
      </c>
      <c r="C13" s="6">
        <v>0.5</v>
      </c>
      <c r="D13" s="6">
        <v>99.5</v>
      </c>
      <c r="E13" s="6">
        <v>4.61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4.61</v>
      </c>
      <c r="O13" s="1" t="s">
        <v>12</v>
      </c>
      <c r="P13" s="1">
        <v>11.07</v>
      </c>
      <c r="Q13" s="1">
        <f>CONVERT(P13,"um","mm")</f>
        <v>0.01107</v>
      </c>
      <c r="R13" s="1">
        <f t="shared" si="0"/>
        <v>6.497200967655259</v>
      </c>
      <c r="T13" s="1">
        <v>25</v>
      </c>
      <c r="U13" s="1">
        <v>3.993</v>
      </c>
      <c r="V13" s="1">
        <f>CONVERT(U13,"um","mm")</f>
        <v>0.003993</v>
      </c>
      <c r="W13" s="1">
        <f t="shared" si="2"/>
        <v>7.968311212691126</v>
      </c>
    </row>
    <row r="14" spans="1:23" ht="8.25">
      <c r="A14" s="10">
        <v>0.98</v>
      </c>
      <c r="B14" s="11">
        <v>1000</v>
      </c>
      <c r="C14" s="6">
        <v>5.11</v>
      </c>
      <c r="D14" s="6">
        <v>94.9</v>
      </c>
      <c r="E14" s="6">
        <v>7.76</v>
      </c>
      <c r="F14" s="6"/>
      <c r="G14" s="6">
        <f>CONVERT(A14,"um","mm")</f>
        <v>0.00098</v>
      </c>
      <c r="H14" s="6">
        <f t="shared" si="1"/>
        <v>9.994930630321603</v>
      </c>
      <c r="I14" s="6">
        <v>94.9</v>
      </c>
      <c r="J14" s="6">
        <v>10</v>
      </c>
      <c r="K14" s="7">
        <v>7.76</v>
      </c>
      <c r="O14" s="1" t="s">
        <v>29</v>
      </c>
      <c r="P14" s="1">
        <v>4.269</v>
      </c>
      <c r="Q14" s="1">
        <f>CONVERT(P14,"um","mm")</f>
        <v>0.004269</v>
      </c>
      <c r="R14" s="1">
        <f t="shared" si="0"/>
        <v>7.871886122076536</v>
      </c>
      <c r="T14" s="1">
        <v>50</v>
      </c>
      <c r="U14" s="1">
        <v>11.07</v>
      </c>
      <c r="V14" s="1">
        <f>CONVERT(U14,"um","mm")</f>
        <v>0.01107</v>
      </c>
      <c r="W14" s="1">
        <f t="shared" si="2"/>
        <v>6.497200967655259</v>
      </c>
    </row>
    <row r="15" spans="1:23" ht="8.25">
      <c r="A15" s="10">
        <v>1.95</v>
      </c>
      <c r="B15" s="11">
        <v>900</v>
      </c>
      <c r="C15" s="6">
        <v>12.9</v>
      </c>
      <c r="D15" s="6">
        <v>87.1</v>
      </c>
      <c r="E15" s="6">
        <v>11.7</v>
      </c>
      <c r="F15" s="6"/>
      <c r="G15" s="6">
        <f>CONVERT(A15,"um","mm")</f>
        <v>0.00195</v>
      </c>
      <c r="H15" s="6">
        <f t="shared" si="1"/>
        <v>9.002310160687202</v>
      </c>
      <c r="I15" s="6">
        <v>87.1</v>
      </c>
      <c r="J15" s="6">
        <v>9</v>
      </c>
      <c r="K15" s="7">
        <v>11.7</v>
      </c>
      <c r="O15" s="1" t="s">
        <v>13</v>
      </c>
      <c r="P15" s="1">
        <v>1.898</v>
      </c>
      <c r="Q15" s="1">
        <f>CONVERT(P15,"um","mm")</f>
        <v>0.001898</v>
      </c>
      <c r="R15" s="1">
        <f t="shared" si="0"/>
        <v>9.041304292303066</v>
      </c>
      <c r="T15" s="1">
        <v>75</v>
      </c>
      <c r="U15" s="1">
        <v>26.16</v>
      </c>
      <c r="V15" s="1">
        <f>CONVERT(U15,"um","mm")</f>
        <v>0.02616</v>
      </c>
      <c r="W15" s="1">
        <f t="shared" si="2"/>
        <v>5.256493648938729</v>
      </c>
    </row>
    <row r="16" spans="1:23" ht="8.25">
      <c r="A16" s="10">
        <v>3.9</v>
      </c>
      <c r="B16" s="11">
        <v>800</v>
      </c>
      <c r="C16" s="6">
        <v>24.5</v>
      </c>
      <c r="D16" s="6">
        <v>75.5</v>
      </c>
      <c r="E16" s="6">
        <v>16.2</v>
      </c>
      <c r="F16" s="6"/>
      <c r="G16" s="6">
        <f>CONVERT(A16,"um","mm")</f>
        <v>0.0039</v>
      </c>
      <c r="H16" s="6">
        <f t="shared" si="1"/>
        <v>8.002310160687202</v>
      </c>
      <c r="I16" s="6">
        <v>75.5</v>
      </c>
      <c r="J16" s="6">
        <v>8</v>
      </c>
      <c r="K16" s="7">
        <v>16.2</v>
      </c>
      <c r="O16" s="1" t="s">
        <v>14</v>
      </c>
      <c r="P16" s="1">
        <v>18</v>
      </c>
      <c r="Q16" s="1">
        <f>CONVERT(P16,"um","mm")</f>
        <v>0.018</v>
      </c>
      <c r="R16" s="1">
        <f t="shared" si="0"/>
        <v>5.795859283219775</v>
      </c>
      <c r="T16" s="1">
        <v>84</v>
      </c>
      <c r="U16" s="1">
        <v>38.93</v>
      </c>
      <c r="V16" s="1">
        <f>CONVERT(U16,"um","mm")</f>
        <v>0.03893</v>
      </c>
      <c r="W16" s="1">
        <f t="shared" si="2"/>
        <v>4.682973845089529</v>
      </c>
    </row>
    <row r="17" spans="1:23" ht="8.25">
      <c r="A17" s="10">
        <v>7.8</v>
      </c>
      <c r="B17" s="11">
        <v>700</v>
      </c>
      <c r="C17" s="6">
        <v>40.7</v>
      </c>
      <c r="D17" s="6">
        <v>59.3</v>
      </c>
      <c r="E17" s="6">
        <v>19.3</v>
      </c>
      <c r="F17" s="6"/>
      <c r="G17" s="6">
        <f>CONVERT(A17,"um","mm")</f>
        <v>0.0078</v>
      </c>
      <c r="H17" s="6">
        <f t="shared" si="1"/>
        <v>7.002310160687201</v>
      </c>
      <c r="I17" s="6">
        <v>59.3</v>
      </c>
      <c r="J17" s="6">
        <v>7</v>
      </c>
      <c r="K17" s="7">
        <v>19.3</v>
      </c>
      <c r="O17" s="1" t="s">
        <v>15</v>
      </c>
      <c r="P17" s="1">
        <v>28.63</v>
      </c>
      <c r="T17" s="1">
        <v>90</v>
      </c>
      <c r="U17" s="1">
        <v>51.9</v>
      </c>
      <c r="V17" s="1">
        <f>CONVERT(U17,"um","mm")</f>
        <v>0.0519</v>
      </c>
      <c r="W17" s="1">
        <f t="shared" si="2"/>
        <v>4.268121651191568</v>
      </c>
    </row>
    <row r="18" spans="1:23" ht="8.25">
      <c r="A18" s="10">
        <v>15.6</v>
      </c>
      <c r="B18" s="11">
        <v>600</v>
      </c>
      <c r="C18" s="6">
        <v>60</v>
      </c>
      <c r="D18" s="6">
        <v>40</v>
      </c>
      <c r="E18" s="6">
        <v>19.2</v>
      </c>
      <c r="F18" s="6"/>
      <c r="G18" s="6">
        <f>CONVERT(A18,"um","mm")</f>
        <v>0.0156</v>
      </c>
      <c r="H18" s="6">
        <f t="shared" si="1"/>
        <v>6.002310160687201</v>
      </c>
      <c r="I18" s="6">
        <v>40</v>
      </c>
      <c r="J18" s="6">
        <v>6</v>
      </c>
      <c r="K18" s="7">
        <v>19.2</v>
      </c>
      <c r="O18" s="1" t="s">
        <v>16</v>
      </c>
      <c r="P18" s="1">
        <v>819.8</v>
      </c>
      <c r="T18" s="1">
        <v>95</v>
      </c>
      <c r="U18" s="1">
        <v>71.59</v>
      </c>
      <c r="V18" s="1">
        <f>CONVERT(U18,"um","mm")</f>
        <v>0.07159</v>
      </c>
      <c r="W18" s="1">
        <f t="shared" si="2"/>
        <v>3.804098110078088</v>
      </c>
    </row>
    <row r="19" spans="1:16" ht="8.25">
      <c r="A19" s="10">
        <v>31.2</v>
      </c>
      <c r="B19" s="11">
        <v>500</v>
      </c>
      <c r="C19" s="6">
        <v>79.2</v>
      </c>
      <c r="D19" s="6">
        <v>20.8</v>
      </c>
      <c r="E19" s="6">
        <v>3.84</v>
      </c>
      <c r="F19" s="6"/>
      <c r="G19" s="6">
        <f>CONVERT(A19,"um","mm")</f>
        <v>0.0312</v>
      </c>
      <c r="H19" s="6">
        <f t="shared" si="1"/>
        <v>5.002310160687201</v>
      </c>
      <c r="I19" s="6">
        <v>20.8</v>
      </c>
      <c r="J19" s="6">
        <v>5</v>
      </c>
      <c r="K19" s="7">
        <f>SUM(E19+E20+E21+E22)</f>
        <v>14.05</v>
      </c>
      <c r="O19" s="1" t="s">
        <v>17</v>
      </c>
      <c r="P19" s="1">
        <v>136.2</v>
      </c>
    </row>
    <row r="20" spans="1:31" ht="8.25">
      <c r="A20" s="10">
        <v>37.2</v>
      </c>
      <c r="B20" s="11">
        <v>400</v>
      </c>
      <c r="C20" s="6">
        <v>83</v>
      </c>
      <c r="D20" s="6">
        <v>17</v>
      </c>
      <c r="E20" s="6">
        <v>3.68</v>
      </c>
      <c r="F20" s="6"/>
      <c r="G20" s="6">
        <f>CONVERT(A20,"um","mm")</f>
        <v>0.0372</v>
      </c>
      <c r="H20" s="6">
        <f t="shared" si="1"/>
        <v>4.748553568441418</v>
      </c>
      <c r="I20" s="6">
        <v>17</v>
      </c>
      <c r="J20" s="6">
        <v>4</v>
      </c>
      <c r="K20" s="7">
        <f>SUM(E23+E24+E25+E26)</f>
        <v>5.149999999999999</v>
      </c>
      <c r="O20" s="1" t="s">
        <v>30</v>
      </c>
      <c r="P20" s="1">
        <v>3.274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86.7</v>
      </c>
      <c r="D21" s="6">
        <v>13.3</v>
      </c>
      <c r="E21" s="6">
        <v>3.57</v>
      </c>
      <c r="F21" s="6"/>
      <c r="G21" s="6">
        <f>CONVERT(A21,"um","mm")</f>
        <v>0.0442</v>
      </c>
      <c r="H21" s="6">
        <f t="shared" si="1"/>
        <v>4.499809820158018</v>
      </c>
      <c r="I21" s="6">
        <v>13.3</v>
      </c>
      <c r="J21" s="6">
        <v>3</v>
      </c>
      <c r="K21" s="7">
        <f>SUM(E27+E28+E29+E30)</f>
        <v>1.56</v>
      </c>
      <c r="O21" s="1" t="s">
        <v>31</v>
      </c>
      <c r="P21" s="1">
        <v>14.97</v>
      </c>
      <c r="U21" s="1">
        <v>0.000968</v>
      </c>
      <c r="V21" s="1">
        <v>0.001554</v>
      </c>
      <c r="W21" s="1">
        <v>0.002422</v>
      </c>
      <c r="X21" s="1">
        <v>0.003993</v>
      </c>
      <c r="Y21" s="1">
        <v>0.01107</v>
      </c>
      <c r="Z21" s="1">
        <v>0.02616</v>
      </c>
      <c r="AA21" s="1">
        <v>0.03893</v>
      </c>
      <c r="AB21" s="1">
        <v>0.0519</v>
      </c>
      <c r="AC21" s="1">
        <v>0.07159</v>
      </c>
      <c r="AD21" s="1">
        <f>((W21+AA21)/2)</f>
        <v>0.020676</v>
      </c>
    </row>
    <row r="22" spans="1:31" ht="8.25">
      <c r="A22" s="10">
        <v>52.6</v>
      </c>
      <c r="B22" s="11">
        <v>270</v>
      </c>
      <c r="C22" s="6">
        <v>90.3</v>
      </c>
      <c r="D22" s="6">
        <v>9.72</v>
      </c>
      <c r="E22" s="6">
        <v>2.96</v>
      </c>
      <c r="F22" s="6"/>
      <c r="G22" s="6">
        <f>CONVERT(A22,"um","mm")</f>
        <v>0.0526</v>
      </c>
      <c r="H22" s="6">
        <f t="shared" si="1"/>
        <v>4.2487933902571475</v>
      </c>
      <c r="I22" s="6">
        <v>9.72</v>
      </c>
      <c r="J22" s="6">
        <v>2</v>
      </c>
      <c r="K22" s="7">
        <f>SUM(E31+E32+E33+E34)</f>
        <v>0.044000000000000004</v>
      </c>
      <c r="U22" s="1">
        <v>10.01270533204958</v>
      </c>
      <c r="V22" s="1">
        <v>9.329797780916465</v>
      </c>
      <c r="W22" s="1">
        <v>8.689585419629845</v>
      </c>
      <c r="X22" s="1">
        <v>7.968311212691126</v>
      </c>
      <c r="Y22" s="1">
        <v>6.497200967655259</v>
      </c>
      <c r="Z22" s="1">
        <v>5.256493648938729</v>
      </c>
      <c r="AA22" s="1">
        <v>4.682973845089529</v>
      </c>
      <c r="AB22" s="1">
        <v>4.268121651191568</v>
      </c>
      <c r="AC22" s="1">
        <v>3.804098110078088</v>
      </c>
      <c r="AD22" s="1">
        <f>((W22+AA22)/2)</f>
        <v>6.686279632359687</v>
      </c>
      <c r="AE22" s="1">
        <f>((X22-AB22)/2)</f>
        <v>1.850094780749779</v>
      </c>
    </row>
    <row r="23" spans="1:11" ht="8.25">
      <c r="A23" s="10">
        <v>62.5</v>
      </c>
      <c r="B23" s="11">
        <v>230</v>
      </c>
      <c r="C23" s="6">
        <v>93.2</v>
      </c>
      <c r="D23" s="6">
        <v>6.76</v>
      </c>
      <c r="E23" s="6">
        <v>2.11</v>
      </c>
      <c r="F23" s="6"/>
      <c r="G23" s="6">
        <f>CONVERT(A23,"um","mm")</f>
        <v>0.0625</v>
      </c>
      <c r="H23" s="6">
        <f t="shared" si="1"/>
        <v>4</v>
      </c>
      <c r="I23" s="6">
        <v>6.76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95.3</v>
      </c>
      <c r="D24" s="6">
        <v>4.65</v>
      </c>
      <c r="E24" s="6">
        <v>1.41</v>
      </c>
      <c r="F24" s="6"/>
      <c r="G24" s="6">
        <f>CONVERT(A24,"um","mm")</f>
        <v>0.074</v>
      </c>
      <c r="H24" s="6">
        <f t="shared" si="1"/>
        <v>3.7563309190331378</v>
      </c>
      <c r="I24" s="6">
        <v>4.65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96.8</v>
      </c>
      <c r="D25" s="6">
        <v>3.25</v>
      </c>
      <c r="E25" s="6">
        <v>0.94</v>
      </c>
      <c r="F25" s="6"/>
      <c r="G25" s="6">
        <f>CONVERT(A25,"um","mm")</f>
        <v>0.088</v>
      </c>
      <c r="H25" s="6">
        <f t="shared" si="1"/>
        <v>3.50635266602479</v>
      </c>
      <c r="I25" s="6">
        <v>3.25</v>
      </c>
      <c r="J25" s="6">
        <v>-1</v>
      </c>
      <c r="K25" s="7">
        <f>SUM(E43+E44)</f>
        <v>0</v>
      </c>
      <c r="O25" s="1">
        <f>SUM(K25+K24+K23+K22+K21+K20)</f>
        <v>6.753999999999999</v>
      </c>
      <c r="P25" s="1">
        <f>SUM(K19+K18+K17+K16)</f>
        <v>68.75</v>
      </c>
      <c r="Q25" s="1">
        <f>SUM(K15+K14+K13+K12+K11+K10)</f>
        <v>24.57</v>
      </c>
    </row>
    <row r="26" spans="1:11" ht="8.25">
      <c r="A26" s="10">
        <v>105</v>
      </c>
      <c r="B26" s="11">
        <v>140</v>
      </c>
      <c r="C26" s="6">
        <v>97.7</v>
      </c>
      <c r="D26" s="6">
        <v>2.3</v>
      </c>
      <c r="E26" s="6">
        <v>0.69</v>
      </c>
      <c r="F26" s="6"/>
      <c r="G26" s="6">
        <f>CONVERT(A26,"um","mm")</f>
        <v>0.105</v>
      </c>
      <c r="H26" s="6">
        <f t="shared" si="1"/>
        <v>3.2515387669959646</v>
      </c>
      <c r="I26" s="6">
        <v>2.3</v>
      </c>
      <c r="J26" s="6"/>
      <c r="K26" s="7"/>
    </row>
    <row r="27" spans="1:11" ht="8.25">
      <c r="A27" s="10">
        <v>125</v>
      </c>
      <c r="B27" s="11">
        <v>120</v>
      </c>
      <c r="C27" s="6">
        <v>98.4</v>
      </c>
      <c r="D27" s="6">
        <v>1.61</v>
      </c>
      <c r="E27" s="6">
        <v>0.56</v>
      </c>
      <c r="F27" s="6"/>
      <c r="G27" s="6">
        <f>CONVERT(A27,"um","mm")</f>
        <v>0.125</v>
      </c>
      <c r="H27" s="6">
        <f t="shared" si="1"/>
        <v>3</v>
      </c>
      <c r="I27" s="6">
        <v>1.61</v>
      </c>
      <c r="J27" s="6"/>
      <c r="K27" s="7"/>
    </row>
    <row r="28" spans="1:11" ht="8.25">
      <c r="A28" s="10">
        <v>149</v>
      </c>
      <c r="B28" s="11">
        <v>100</v>
      </c>
      <c r="C28" s="6">
        <v>99</v>
      </c>
      <c r="D28" s="6">
        <v>1.05</v>
      </c>
      <c r="E28" s="6">
        <v>0.46</v>
      </c>
      <c r="F28" s="6"/>
      <c r="G28" s="6">
        <f>CONVERT(A28,"um","mm")</f>
        <v>0.149</v>
      </c>
      <c r="H28" s="6">
        <f t="shared" si="1"/>
        <v>2.746615764199926</v>
      </c>
      <c r="I28" s="6">
        <v>1.05</v>
      </c>
      <c r="J28" s="6"/>
      <c r="K28" s="7"/>
    </row>
    <row r="29" spans="1:11" ht="8.25">
      <c r="A29" s="10">
        <v>177</v>
      </c>
      <c r="B29" s="11">
        <v>80</v>
      </c>
      <c r="C29" s="6">
        <v>99.4</v>
      </c>
      <c r="D29" s="6">
        <v>0.58</v>
      </c>
      <c r="E29" s="6">
        <v>0.35</v>
      </c>
      <c r="F29" s="6"/>
      <c r="G29" s="6">
        <f>CONVERT(A29,"um","mm")</f>
        <v>0.177</v>
      </c>
      <c r="H29" s="6">
        <f t="shared" si="1"/>
        <v>2.49817873457909</v>
      </c>
      <c r="I29" s="6">
        <v>0.58</v>
      </c>
      <c r="J29" s="6"/>
      <c r="K29" s="7"/>
    </row>
    <row r="30" spans="1:11" ht="8.25">
      <c r="A30" s="10">
        <v>210</v>
      </c>
      <c r="B30" s="11">
        <v>70</v>
      </c>
      <c r="C30" s="6">
        <v>99.8</v>
      </c>
      <c r="D30" s="6">
        <v>0.23</v>
      </c>
      <c r="E30" s="6">
        <v>0.19</v>
      </c>
      <c r="F30" s="6"/>
      <c r="G30" s="6">
        <f>CONVERT(A30,"um","mm")</f>
        <v>0.21</v>
      </c>
      <c r="H30" s="6">
        <f t="shared" si="1"/>
        <v>2.2515387669959646</v>
      </c>
      <c r="I30" s="6">
        <v>0.23</v>
      </c>
      <c r="J30" s="6"/>
      <c r="K30" s="7"/>
    </row>
    <row r="31" spans="1:11" ht="8.25">
      <c r="A31" s="10">
        <v>250</v>
      </c>
      <c r="B31" s="11">
        <v>60</v>
      </c>
      <c r="C31" s="6">
        <v>99.96</v>
      </c>
      <c r="D31" s="6">
        <v>0.044</v>
      </c>
      <c r="E31" s="6">
        <v>0.042</v>
      </c>
      <c r="F31" s="6"/>
      <c r="G31" s="6">
        <f>CONVERT(A31,"um","mm")</f>
        <v>0.25</v>
      </c>
      <c r="H31" s="6">
        <f t="shared" si="1"/>
        <v>2</v>
      </c>
      <c r="I31" s="6">
        <v>0.044</v>
      </c>
      <c r="J31" s="6"/>
      <c r="K31" s="7"/>
    </row>
    <row r="32" spans="1:11" ht="8.25">
      <c r="A32" s="10">
        <v>297</v>
      </c>
      <c r="B32" s="11">
        <v>50</v>
      </c>
      <c r="C32" s="6">
        <v>99.998</v>
      </c>
      <c r="D32" s="6">
        <v>0.002</v>
      </c>
      <c r="E32" s="6">
        <v>0.002</v>
      </c>
      <c r="F32" s="6"/>
      <c r="G32" s="6">
        <f>CONVERT(A32,"um","mm")</f>
        <v>0.297</v>
      </c>
      <c r="H32" s="6">
        <f t="shared" si="1"/>
        <v>1.7514651638613215</v>
      </c>
      <c r="I32" s="6">
        <v>0.002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3.71093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37242.4875</v>
      </c>
    </row>
    <row r="2" spans="1:5" ht="8.25">
      <c r="A2" s="1" t="s">
        <v>1</v>
      </c>
      <c r="B2" s="1" t="s">
        <v>46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47</v>
      </c>
      <c r="C3" s="1">
        <f>AVERAGE(E3:F3)</f>
        <v>2.2083333333333335</v>
      </c>
      <c r="D3" s="1">
        <f>CONVERT(C3,"ft","m")</f>
        <v>0.6731</v>
      </c>
      <c r="E3" s="1">
        <f>CONVERT(VALUE(LEFT(B4,3)),"in","ft")</f>
        <v>2.0833333333333335</v>
      </c>
      <c r="F3" s="1">
        <f>CONVERT(VALUE(RIGHT(B4,3)),"in","ft")</f>
        <v>2.3333333333333335</v>
      </c>
    </row>
    <row r="4" spans="1:2" ht="8.25">
      <c r="A4" s="1" t="s">
        <v>5</v>
      </c>
      <c r="B4" s="1" t="s">
        <v>48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0.969</v>
      </c>
      <c r="V10" s="1">
        <f>CONVERT(U10,"um","mm")</f>
        <v>0.000969</v>
      </c>
      <c r="W10" s="1">
        <f>-LOG(V10/1,2)</f>
        <v>10.011215713909094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1.555</v>
      </c>
      <c r="V11" s="1">
        <f>CONVERT(U11,"um","mm")</f>
        <v>0.001555</v>
      </c>
      <c r="W11" s="1">
        <f aca="true" t="shared" si="2" ref="W11:W18">-LOG(V11/1,2)</f>
        <v>9.328869704306209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0.51</v>
      </c>
      <c r="O12" s="1" t="s">
        <v>11</v>
      </c>
      <c r="P12" s="1">
        <v>18.96</v>
      </c>
      <c r="Q12" s="1">
        <f>CONVERT(P12,"um","mm")</f>
        <v>0.01896</v>
      </c>
      <c r="R12" s="1">
        <f t="shared" si="0"/>
        <v>5.720897225538553</v>
      </c>
      <c r="T12" s="1">
        <v>16</v>
      </c>
      <c r="U12" s="1">
        <v>2.372</v>
      </c>
      <c r="V12" s="1">
        <f>CONVERT(U12,"um","mm")</f>
        <v>0.002372</v>
      </c>
      <c r="W12" s="1">
        <f t="shared" si="2"/>
        <v>8.71968027477817</v>
      </c>
    </row>
    <row r="13" spans="1:23" ht="8.25">
      <c r="A13" s="10">
        <v>0.49</v>
      </c>
      <c r="B13" s="11">
        <v>1100</v>
      </c>
      <c r="C13" s="6">
        <v>0.51</v>
      </c>
      <c r="D13" s="6">
        <v>99.5</v>
      </c>
      <c r="E13" s="6">
        <v>4.59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4.59</v>
      </c>
      <c r="O13" s="1" t="s">
        <v>12</v>
      </c>
      <c r="P13" s="1">
        <v>9.266</v>
      </c>
      <c r="Q13" s="1">
        <f>CONVERT(P13,"um","mm")</f>
        <v>0.009266</v>
      </c>
      <c r="R13" s="1">
        <f t="shared" si="0"/>
        <v>6.753837602290903</v>
      </c>
      <c r="T13" s="1">
        <v>25</v>
      </c>
      <c r="U13" s="1">
        <v>3.721</v>
      </c>
      <c r="V13" s="1">
        <f>CONVERT(U13,"um","mm")</f>
        <v>0.003721</v>
      </c>
      <c r="W13" s="1">
        <f t="shared" si="2"/>
        <v>8.070093894198402</v>
      </c>
    </row>
    <row r="14" spans="1:23" ht="8.25">
      <c r="A14" s="10">
        <v>0.98</v>
      </c>
      <c r="B14" s="11">
        <v>1000</v>
      </c>
      <c r="C14" s="6">
        <v>5.1</v>
      </c>
      <c r="D14" s="6">
        <v>94.9</v>
      </c>
      <c r="E14" s="6">
        <v>7.87</v>
      </c>
      <c r="F14" s="6"/>
      <c r="G14" s="6">
        <f>CONVERT(A14,"um","mm")</f>
        <v>0.00098</v>
      </c>
      <c r="H14" s="6">
        <f t="shared" si="1"/>
        <v>9.994930630321603</v>
      </c>
      <c r="I14" s="6">
        <v>94.9</v>
      </c>
      <c r="J14" s="6">
        <v>10</v>
      </c>
      <c r="K14" s="7">
        <v>7.87</v>
      </c>
      <c r="O14" s="1" t="s">
        <v>29</v>
      </c>
      <c r="P14" s="1">
        <v>4.09</v>
      </c>
      <c r="Q14" s="1">
        <f>CONVERT(P14,"um","mm")</f>
        <v>0.00409</v>
      </c>
      <c r="R14" s="1">
        <f t="shared" si="0"/>
        <v>7.933683441495063</v>
      </c>
      <c r="T14" s="1">
        <v>50</v>
      </c>
      <c r="U14" s="1">
        <v>9.266</v>
      </c>
      <c r="V14" s="1">
        <f>CONVERT(U14,"um","mm")</f>
        <v>0.009266</v>
      </c>
      <c r="W14" s="1">
        <f t="shared" si="2"/>
        <v>6.753837602290903</v>
      </c>
    </row>
    <row r="15" spans="1:23" ht="8.25">
      <c r="A15" s="10">
        <v>1.95</v>
      </c>
      <c r="B15" s="11">
        <v>900</v>
      </c>
      <c r="C15" s="6">
        <v>13</v>
      </c>
      <c r="D15" s="6">
        <v>87</v>
      </c>
      <c r="E15" s="6">
        <v>13.1</v>
      </c>
      <c r="F15" s="6"/>
      <c r="G15" s="6">
        <f>CONVERT(A15,"um","mm")</f>
        <v>0.00195</v>
      </c>
      <c r="H15" s="6">
        <f t="shared" si="1"/>
        <v>9.002310160687202</v>
      </c>
      <c r="I15" s="6">
        <v>87</v>
      </c>
      <c r="J15" s="6">
        <v>9</v>
      </c>
      <c r="K15" s="7">
        <v>13.1</v>
      </c>
      <c r="O15" s="1" t="s">
        <v>13</v>
      </c>
      <c r="P15" s="1">
        <v>2.046</v>
      </c>
      <c r="Q15" s="1">
        <f>CONVERT(P15,"um","mm")</f>
        <v>0.002046</v>
      </c>
      <c r="R15" s="1">
        <f t="shared" si="0"/>
        <v>8.932978139578845</v>
      </c>
      <c r="T15" s="1">
        <v>75</v>
      </c>
      <c r="U15" s="1">
        <v>22.38</v>
      </c>
      <c r="V15" s="1">
        <f>CONVERT(U15,"um","mm")</f>
        <v>0.02238</v>
      </c>
      <c r="W15" s="1">
        <f t="shared" si="2"/>
        <v>5.481646153460418</v>
      </c>
    </row>
    <row r="16" spans="1:23" ht="8.25">
      <c r="A16" s="10">
        <v>3.9</v>
      </c>
      <c r="B16" s="11">
        <v>800</v>
      </c>
      <c r="C16" s="6">
        <v>26.1</v>
      </c>
      <c r="D16" s="6">
        <v>73.9</v>
      </c>
      <c r="E16" s="6">
        <v>18.9</v>
      </c>
      <c r="F16" s="6"/>
      <c r="G16" s="6">
        <f>CONVERT(A16,"um","mm")</f>
        <v>0.0039</v>
      </c>
      <c r="H16" s="6">
        <f t="shared" si="1"/>
        <v>8.002310160687202</v>
      </c>
      <c r="I16" s="6">
        <v>73.9</v>
      </c>
      <c r="J16" s="6">
        <v>8</v>
      </c>
      <c r="K16" s="7">
        <v>18.9</v>
      </c>
      <c r="O16" s="1" t="s">
        <v>14</v>
      </c>
      <c r="P16" s="1">
        <v>7.775</v>
      </c>
      <c r="Q16" s="1">
        <f>CONVERT(P16,"um","mm")</f>
        <v>0.007775</v>
      </c>
      <c r="R16" s="1">
        <f t="shared" si="0"/>
        <v>7.006941609418847</v>
      </c>
      <c r="T16" s="1">
        <v>84</v>
      </c>
      <c r="U16" s="1">
        <v>32.08</v>
      </c>
      <c r="V16" s="1">
        <f>CONVERT(U16,"um","mm")</f>
        <v>0.03208</v>
      </c>
      <c r="W16" s="1">
        <f t="shared" si="2"/>
        <v>4.962182047981892</v>
      </c>
    </row>
    <row r="17" spans="1:23" ht="8.25">
      <c r="A17" s="10">
        <v>7.8</v>
      </c>
      <c r="B17" s="11">
        <v>700</v>
      </c>
      <c r="C17" s="6">
        <v>45</v>
      </c>
      <c r="D17" s="6">
        <v>55</v>
      </c>
      <c r="E17" s="6">
        <v>19.7</v>
      </c>
      <c r="F17" s="6"/>
      <c r="G17" s="6">
        <f>CONVERT(A17,"um","mm")</f>
        <v>0.0078</v>
      </c>
      <c r="H17" s="6">
        <f t="shared" si="1"/>
        <v>7.002310160687201</v>
      </c>
      <c r="I17" s="6">
        <v>55</v>
      </c>
      <c r="J17" s="6">
        <v>7</v>
      </c>
      <c r="K17" s="7">
        <v>19.7</v>
      </c>
      <c r="O17" s="1" t="s">
        <v>15</v>
      </c>
      <c r="P17" s="1">
        <v>28.67</v>
      </c>
      <c r="T17" s="1">
        <v>90</v>
      </c>
      <c r="U17" s="1">
        <v>43.4</v>
      </c>
      <c r="V17" s="1">
        <f>CONVERT(U17,"um","mm")</f>
        <v>0.0434</v>
      </c>
      <c r="W17" s="1">
        <f t="shared" si="2"/>
        <v>4.52616114710497</v>
      </c>
    </row>
    <row r="18" spans="1:23" ht="8.25">
      <c r="A18" s="10">
        <v>15.6</v>
      </c>
      <c r="B18" s="11">
        <v>600</v>
      </c>
      <c r="C18" s="6">
        <v>64.7</v>
      </c>
      <c r="D18" s="6">
        <v>35.3</v>
      </c>
      <c r="E18" s="6">
        <v>18.6</v>
      </c>
      <c r="F18" s="6"/>
      <c r="G18" s="6">
        <f>CONVERT(A18,"um","mm")</f>
        <v>0.0156</v>
      </c>
      <c r="H18" s="6">
        <f t="shared" si="1"/>
        <v>6.002310160687201</v>
      </c>
      <c r="I18" s="6">
        <v>35.3</v>
      </c>
      <c r="J18" s="6">
        <v>6</v>
      </c>
      <c r="K18" s="7">
        <v>18.6</v>
      </c>
      <c r="O18" s="1" t="s">
        <v>16</v>
      </c>
      <c r="P18" s="1">
        <v>821.7</v>
      </c>
      <c r="T18" s="1">
        <v>95</v>
      </c>
      <c r="U18" s="1">
        <v>65.45</v>
      </c>
      <c r="V18" s="1">
        <f>CONVERT(U18,"um","mm")</f>
        <v>0.06545</v>
      </c>
      <c r="W18" s="1">
        <f t="shared" si="2"/>
        <v>3.933462997604209</v>
      </c>
    </row>
    <row r="19" spans="1:16" ht="8.25">
      <c r="A19" s="10">
        <v>31.2</v>
      </c>
      <c r="B19" s="11">
        <v>500</v>
      </c>
      <c r="C19" s="6">
        <v>83.4</v>
      </c>
      <c r="D19" s="6">
        <v>16.6</v>
      </c>
      <c r="E19" s="6">
        <v>3.75</v>
      </c>
      <c r="F19" s="6"/>
      <c r="G19" s="6">
        <f>CONVERT(A19,"um","mm")</f>
        <v>0.0312</v>
      </c>
      <c r="H19" s="6">
        <f t="shared" si="1"/>
        <v>5.002310160687201</v>
      </c>
      <c r="I19" s="6">
        <v>16.6</v>
      </c>
      <c r="J19" s="6">
        <v>5</v>
      </c>
      <c r="K19" s="7">
        <f>SUM(E19+E20+E21+E22)</f>
        <v>11.28</v>
      </c>
      <c r="O19" s="1" t="s">
        <v>17</v>
      </c>
      <c r="P19" s="1">
        <v>151.2</v>
      </c>
    </row>
    <row r="20" spans="1:31" ht="8.25">
      <c r="A20" s="10">
        <v>37.2</v>
      </c>
      <c r="B20" s="11">
        <v>400</v>
      </c>
      <c r="C20" s="6">
        <v>87.1</v>
      </c>
      <c r="D20" s="6">
        <v>12.9</v>
      </c>
      <c r="E20" s="6">
        <v>3.18</v>
      </c>
      <c r="F20" s="6"/>
      <c r="G20" s="6">
        <f>CONVERT(A20,"um","mm")</f>
        <v>0.0372</v>
      </c>
      <c r="H20" s="6">
        <f t="shared" si="1"/>
        <v>4.748553568441418</v>
      </c>
      <c r="I20" s="6">
        <v>12.9</v>
      </c>
      <c r="J20" s="6">
        <v>4</v>
      </c>
      <c r="K20" s="7">
        <f>SUM(E23+E24+E25+E26)</f>
        <v>3.53</v>
      </c>
      <c r="O20" s="1" t="s">
        <v>30</v>
      </c>
      <c r="P20" s="1">
        <v>3.832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90.3</v>
      </c>
      <c r="D21" s="6">
        <v>9.7</v>
      </c>
      <c r="E21" s="6">
        <v>2.57</v>
      </c>
      <c r="F21" s="6"/>
      <c r="G21" s="6">
        <f>CONVERT(A21,"um","mm")</f>
        <v>0.0442</v>
      </c>
      <c r="H21" s="6">
        <f t="shared" si="1"/>
        <v>4.499809820158018</v>
      </c>
      <c r="I21" s="6">
        <v>9.7</v>
      </c>
      <c r="J21" s="6">
        <v>3</v>
      </c>
      <c r="K21" s="7">
        <f>SUM(E27+E28+E29+E30)</f>
        <v>1.7699999999999998</v>
      </c>
      <c r="O21" s="1" t="s">
        <v>31</v>
      </c>
      <c r="P21" s="1">
        <v>19.06</v>
      </c>
      <c r="U21" s="1">
        <v>0.000969</v>
      </c>
      <c r="V21" s="1">
        <v>0.001555</v>
      </c>
      <c r="W21" s="1">
        <v>0.002372</v>
      </c>
      <c r="X21" s="1">
        <v>0.003721</v>
      </c>
      <c r="Y21" s="1">
        <v>0.009266</v>
      </c>
      <c r="Z21" s="1">
        <v>0.02238</v>
      </c>
      <c r="AA21" s="1">
        <v>0.03208</v>
      </c>
      <c r="AB21" s="1">
        <v>0.0434</v>
      </c>
      <c r="AC21" s="1">
        <v>0.06545</v>
      </c>
      <c r="AD21" s="1">
        <f>((W21+AA21)/2)</f>
        <v>0.017225999999999998</v>
      </c>
    </row>
    <row r="22" spans="1:31" ht="8.25">
      <c r="A22" s="10">
        <v>52.6</v>
      </c>
      <c r="B22" s="11">
        <v>270</v>
      </c>
      <c r="C22" s="6">
        <v>92.9</v>
      </c>
      <c r="D22" s="6">
        <v>7.13</v>
      </c>
      <c r="E22" s="6">
        <v>1.78</v>
      </c>
      <c r="F22" s="6"/>
      <c r="G22" s="6">
        <f>CONVERT(A22,"um","mm")</f>
        <v>0.0526</v>
      </c>
      <c r="H22" s="6">
        <f t="shared" si="1"/>
        <v>4.2487933902571475</v>
      </c>
      <c r="I22" s="6">
        <v>7.13</v>
      </c>
      <c r="J22" s="6">
        <v>2</v>
      </c>
      <c r="K22" s="7">
        <f>SUM(E31+E32+E33+E34)</f>
        <v>0.0577</v>
      </c>
      <c r="U22" s="1">
        <v>10.011215713909094</v>
      </c>
      <c r="V22" s="1">
        <v>9.328869704306209</v>
      </c>
      <c r="W22" s="1">
        <v>8.71968027477817</v>
      </c>
      <c r="X22" s="1">
        <v>8.070093894198402</v>
      </c>
      <c r="Y22" s="1">
        <v>6.753837602290903</v>
      </c>
      <c r="Z22" s="1">
        <v>5.481646153460418</v>
      </c>
      <c r="AA22" s="1">
        <v>4.962182047981892</v>
      </c>
      <c r="AB22" s="1">
        <v>4.52616114710497</v>
      </c>
      <c r="AC22" s="1">
        <v>3.933462997604209</v>
      </c>
      <c r="AD22" s="1">
        <f>((W22+AA22)/2)</f>
        <v>6.8409311613800305</v>
      </c>
      <c r="AE22" s="1">
        <f>((X22-AB22)/2)</f>
        <v>1.7719663735467162</v>
      </c>
    </row>
    <row r="23" spans="1:11" ht="8.25">
      <c r="A23" s="10">
        <v>62.5</v>
      </c>
      <c r="B23" s="11">
        <v>230</v>
      </c>
      <c r="C23" s="6">
        <v>94.6</v>
      </c>
      <c r="D23" s="6">
        <v>5.36</v>
      </c>
      <c r="E23" s="6">
        <v>1.16</v>
      </c>
      <c r="F23" s="6"/>
      <c r="G23" s="6">
        <f>CONVERT(A23,"um","mm")</f>
        <v>0.0625</v>
      </c>
      <c r="H23" s="6">
        <f t="shared" si="1"/>
        <v>4</v>
      </c>
      <c r="I23" s="6">
        <v>5.36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95.8</v>
      </c>
      <c r="D24" s="6">
        <v>4.2</v>
      </c>
      <c r="E24" s="6">
        <v>0.87</v>
      </c>
      <c r="F24" s="6"/>
      <c r="G24" s="6">
        <f>CONVERT(A24,"um","mm")</f>
        <v>0.074</v>
      </c>
      <c r="H24" s="6">
        <f t="shared" si="1"/>
        <v>3.7563309190331378</v>
      </c>
      <c r="I24" s="6">
        <v>4.2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96.7</v>
      </c>
      <c r="D25" s="6">
        <v>3.33</v>
      </c>
      <c r="E25" s="6">
        <v>0.79</v>
      </c>
      <c r="F25" s="6"/>
      <c r="G25" s="6">
        <f>CONVERT(A25,"um","mm")</f>
        <v>0.088</v>
      </c>
      <c r="H25" s="6">
        <f t="shared" si="1"/>
        <v>3.50635266602479</v>
      </c>
      <c r="I25" s="6">
        <v>3.33</v>
      </c>
      <c r="J25" s="6">
        <v>-1</v>
      </c>
      <c r="K25" s="7">
        <f>SUM(E43+E44)</f>
        <v>0</v>
      </c>
      <c r="O25" s="1">
        <f>SUM(K25+K24+K23+K22+K21+K20)</f>
        <v>5.3576999999999995</v>
      </c>
      <c r="P25" s="1">
        <f>SUM(K19+K18+K17+K16)</f>
        <v>68.47999999999999</v>
      </c>
      <c r="Q25" s="1">
        <f>SUM(K15+K14+K13+K12+K11+K10)</f>
        <v>26.07</v>
      </c>
    </row>
    <row r="26" spans="1:11" ht="8.25">
      <c r="A26" s="10">
        <v>105</v>
      </c>
      <c r="B26" s="11">
        <v>140</v>
      </c>
      <c r="C26" s="6">
        <v>97.5</v>
      </c>
      <c r="D26" s="6">
        <v>2.54</v>
      </c>
      <c r="E26" s="6">
        <v>0.71</v>
      </c>
      <c r="F26" s="6"/>
      <c r="G26" s="6">
        <f>CONVERT(A26,"um","mm")</f>
        <v>0.105</v>
      </c>
      <c r="H26" s="6">
        <f t="shared" si="1"/>
        <v>3.2515387669959646</v>
      </c>
      <c r="I26" s="6">
        <v>2.54</v>
      </c>
      <c r="J26" s="6"/>
      <c r="K26" s="7"/>
    </row>
    <row r="27" spans="1:11" ht="8.25">
      <c r="A27" s="10">
        <v>125</v>
      </c>
      <c r="B27" s="11">
        <v>120</v>
      </c>
      <c r="C27" s="6">
        <v>98.2</v>
      </c>
      <c r="D27" s="6">
        <v>1.83</v>
      </c>
      <c r="E27" s="6">
        <v>0.6</v>
      </c>
      <c r="F27" s="6"/>
      <c r="G27" s="6">
        <f>CONVERT(A27,"um","mm")</f>
        <v>0.125</v>
      </c>
      <c r="H27" s="6">
        <f t="shared" si="1"/>
        <v>3</v>
      </c>
      <c r="I27" s="6">
        <v>1.83</v>
      </c>
      <c r="J27" s="6"/>
      <c r="K27" s="7"/>
    </row>
    <row r="28" spans="1:11" ht="8.25">
      <c r="A28" s="10">
        <v>149</v>
      </c>
      <c r="B28" s="11">
        <v>100</v>
      </c>
      <c r="C28" s="6">
        <v>98.8</v>
      </c>
      <c r="D28" s="6">
        <v>1.23</v>
      </c>
      <c r="E28" s="6">
        <v>0.51</v>
      </c>
      <c r="F28" s="6"/>
      <c r="G28" s="6">
        <f>CONVERT(A28,"um","mm")</f>
        <v>0.149</v>
      </c>
      <c r="H28" s="6">
        <f t="shared" si="1"/>
        <v>2.746615764199926</v>
      </c>
      <c r="I28" s="6">
        <v>1.23</v>
      </c>
      <c r="J28" s="6"/>
      <c r="K28" s="7"/>
    </row>
    <row r="29" spans="1:11" ht="8.25">
      <c r="A29" s="10">
        <v>177</v>
      </c>
      <c r="B29" s="11">
        <v>80</v>
      </c>
      <c r="C29" s="6">
        <v>99.3</v>
      </c>
      <c r="D29" s="6">
        <v>0.71</v>
      </c>
      <c r="E29" s="6">
        <v>0.42</v>
      </c>
      <c r="F29" s="6"/>
      <c r="G29" s="6">
        <f>CONVERT(A29,"um","mm")</f>
        <v>0.177</v>
      </c>
      <c r="H29" s="6">
        <f t="shared" si="1"/>
        <v>2.49817873457909</v>
      </c>
      <c r="I29" s="6">
        <v>0.71</v>
      </c>
      <c r="J29" s="6"/>
      <c r="K29" s="7"/>
    </row>
    <row r="30" spans="1:11" ht="8.25">
      <c r="A30" s="10">
        <v>210</v>
      </c>
      <c r="B30" s="11">
        <v>70</v>
      </c>
      <c r="C30" s="6">
        <v>99.7</v>
      </c>
      <c r="D30" s="6">
        <v>0.3</v>
      </c>
      <c r="E30" s="6">
        <v>0.24</v>
      </c>
      <c r="F30" s="6"/>
      <c r="G30" s="6">
        <f>CONVERT(A30,"um","mm")</f>
        <v>0.21</v>
      </c>
      <c r="H30" s="6">
        <f t="shared" si="1"/>
        <v>2.2515387669959646</v>
      </c>
      <c r="I30" s="6">
        <v>0.3</v>
      </c>
      <c r="J30" s="6"/>
      <c r="K30" s="7"/>
    </row>
    <row r="31" spans="1:11" ht="8.25">
      <c r="A31" s="10">
        <v>250</v>
      </c>
      <c r="B31" s="11">
        <v>60</v>
      </c>
      <c r="C31" s="6">
        <v>99.9</v>
      </c>
      <c r="D31" s="6">
        <v>0.058</v>
      </c>
      <c r="E31" s="6">
        <v>0.055</v>
      </c>
      <c r="F31" s="6"/>
      <c r="G31" s="6">
        <f>CONVERT(A31,"um","mm")</f>
        <v>0.25</v>
      </c>
      <c r="H31" s="6">
        <f t="shared" si="1"/>
        <v>2</v>
      </c>
      <c r="I31" s="6">
        <v>0.058</v>
      </c>
      <c r="J31" s="6"/>
      <c r="K31" s="7"/>
    </row>
    <row r="32" spans="1:11" ht="8.25">
      <c r="A32" s="10">
        <v>297</v>
      </c>
      <c r="B32" s="11">
        <v>50</v>
      </c>
      <c r="C32" s="6">
        <v>99.997</v>
      </c>
      <c r="D32" s="6">
        <v>0.0027</v>
      </c>
      <c r="E32" s="6">
        <v>0.0027</v>
      </c>
      <c r="F32" s="6"/>
      <c r="G32" s="6">
        <f>CONVERT(A32,"um","mm")</f>
        <v>0.297</v>
      </c>
      <c r="H32" s="6">
        <f t="shared" si="1"/>
        <v>1.7514651638613215</v>
      </c>
      <c r="I32" s="6">
        <v>0.0027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3.281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37242.48611111111</v>
      </c>
    </row>
    <row r="2" spans="1:5" ht="8.25">
      <c r="A2" s="1" t="s">
        <v>1</v>
      </c>
      <c r="B2" s="1" t="s">
        <v>2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4</v>
      </c>
      <c r="C3" s="1">
        <f>AVERAGE(E3:F3)</f>
        <v>0.9583333333333333</v>
      </c>
      <c r="D3" s="1">
        <f>CONVERT(C3,"ft","m")</f>
        <v>0.2921</v>
      </c>
      <c r="E3" s="1">
        <f>CONVERT(VALUE(LEFT(B4,3)),"in","ft")</f>
        <v>0.8333333333333334</v>
      </c>
      <c r="F3" s="1">
        <f>CONVERT(VALUE(RIGHT(B4,3)),"in","ft")</f>
        <v>1.0833333333333333</v>
      </c>
    </row>
    <row r="4" spans="1:2" ht="8.25">
      <c r="A4" s="1" t="s">
        <v>5</v>
      </c>
      <c r="B4" s="1" t="s">
        <v>6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0.938</v>
      </c>
      <c r="V10" s="1">
        <f>CONVERT(U10,"um","mm")</f>
        <v>0.000938</v>
      </c>
      <c r="W10" s="1">
        <f>-LOG(V10/1,2)</f>
        <v>10.058124456808798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1.502</v>
      </c>
      <c r="V11" s="1">
        <f>CONVERT(U11,"um","mm")</f>
        <v>0.001502</v>
      </c>
      <c r="W11" s="1">
        <f aca="true" t="shared" si="2" ref="W11:W18">-LOG(V11/1,2)</f>
        <v>9.378899471809902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0.55</v>
      </c>
      <c r="O12" s="1" t="s">
        <v>11</v>
      </c>
      <c r="P12" s="1">
        <v>29.42</v>
      </c>
      <c r="Q12" s="1">
        <f>CONVERT(P12,"um","mm")</f>
        <v>0.02942</v>
      </c>
      <c r="R12" s="1">
        <f t="shared" si="0"/>
        <v>5.087058943181982</v>
      </c>
      <c r="T12" s="1">
        <v>16</v>
      </c>
      <c r="U12" s="1">
        <v>2.349</v>
      </c>
      <c r="V12" s="1">
        <f>CONVERT(U12,"um","mm")</f>
        <v>0.0023490000000000004</v>
      </c>
      <c r="W12" s="1">
        <f t="shared" si="2"/>
        <v>8.733737571311977</v>
      </c>
    </row>
    <row r="13" spans="1:23" ht="8.25">
      <c r="A13" s="10">
        <v>0.49</v>
      </c>
      <c r="B13" s="11">
        <v>1100</v>
      </c>
      <c r="C13" s="6">
        <v>0.55</v>
      </c>
      <c r="D13" s="6">
        <v>99.5</v>
      </c>
      <c r="E13" s="6">
        <v>4.88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4.88</v>
      </c>
      <c r="O13" s="1" t="s">
        <v>12</v>
      </c>
      <c r="P13" s="1">
        <v>11.25</v>
      </c>
      <c r="Q13" s="1">
        <f>CONVERT(P13,"um","mm")</f>
        <v>0.01125</v>
      </c>
      <c r="R13" s="1">
        <f t="shared" si="0"/>
        <v>6.473931188332412</v>
      </c>
      <c r="T13" s="1">
        <v>25</v>
      </c>
      <c r="U13" s="1">
        <v>3.867</v>
      </c>
      <c r="V13" s="1">
        <f>CONVERT(U13,"um","mm")</f>
        <v>0.003867</v>
      </c>
      <c r="W13" s="1">
        <f t="shared" si="2"/>
        <v>8.014569520241366</v>
      </c>
    </row>
    <row r="14" spans="1:23" ht="8.25">
      <c r="A14" s="10">
        <v>0.98</v>
      </c>
      <c r="B14" s="11">
        <v>1000</v>
      </c>
      <c r="C14" s="6">
        <v>5.42</v>
      </c>
      <c r="D14" s="6">
        <v>94.6</v>
      </c>
      <c r="E14" s="6">
        <v>7.88</v>
      </c>
      <c r="F14" s="6"/>
      <c r="G14" s="6">
        <f>CONVERT(A14,"um","mm")</f>
        <v>0.00098</v>
      </c>
      <c r="H14" s="6">
        <f t="shared" si="1"/>
        <v>9.994930630321603</v>
      </c>
      <c r="I14" s="6">
        <v>94.6</v>
      </c>
      <c r="J14" s="6">
        <v>10</v>
      </c>
      <c r="K14" s="7">
        <v>7.88</v>
      </c>
      <c r="O14" s="1" t="s">
        <v>29</v>
      </c>
      <c r="P14" s="1">
        <v>4.191</v>
      </c>
      <c r="Q14" s="1">
        <f>CONVERT(P14,"um","mm")</f>
        <v>0.004191</v>
      </c>
      <c r="R14" s="1">
        <f t="shared" si="0"/>
        <v>7.898489763193555</v>
      </c>
      <c r="T14" s="1">
        <v>50</v>
      </c>
      <c r="U14" s="1">
        <v>11.25</v>
      </c>
      <c r="V14" s="1">
        <f>CONVERT(U14,"um","mm")</f>
        <v>0.01125</v>
      </c>
      <c r="W14" s="1">
        <f t="shared" si="2"/>
        <v>6.473931188332412</v>
      </c>
    </row>
    <row r="15" spans="1:23" ht="8.25">
      <c r="A15" s="10">
        <v>1.95</v>
      </c>
      <c r="B15" s="11">
        <v>900</v>
      </c>
      <c r="C15" s="6">
        <v>13.3</v>
      </c>
      <c r="D15" s="6">
        <v>86.7</v>
      </c>
      <c r="E15" s="6">
        <v>11.9</v>
      </c>
      <c r="F15" s="6"/>
      <c r="G15" s="6">
        <f>CONVERT(A15,"um","mm")</f>
        <v>0.00195</v>
      </c>
      <c r="H15" s="6">
        <f t="shared" si="1"/>
        <v>9.002310160687202</v>
      </c>
      <c r="I15" s="6">
        <v>86.7</v>
      </c>
      <c r="J15" s="6">
        <v>9</v>
      </c>
      <c r="K15" s="7">
        <v>11.9</v>
      </c>
      <c r="O15" s="1" t="s">
        <v>13</v>
      </c>
      <c r="P15" s="1">
        <v>2.615</v>
      </c>
      <c r="Q15" s="1">
        <f>CONVERT(P15,"um","mm")</f>
        <v>0.0026150000000000006</v>
      </c>
      <c r="R15" s="1">
        <f t="shared" si="0"/>
        <v>8.57897333818987</v>
      </c>
      <c r="T15" s="1">
        <v>75</v>
      </c>
      <c r="U15" s="1">
        <v>28.13</v>
      </c>
      <c r="V15" s="1">
        <f>CONVERT(U15,"um","mm")</f>
        <v>0.02813</v>
      </c>
      <c r="W15" s="1">
        <f t="shared" si="2"/>
        <v>5.151746637122113</v>
      </c>
    </row>
    <row r="16" spans="1:23" ht="8.25">
      <c r="A16" s="10">
        <v>3.9</v>
      </c>
      <c r="B16" s="11">
        <v>800</v>
      </c>
      <c r="C16" s="6">
        <v>25.2</v>
      </c>
      <c r="D16" s="6">
        <v>74.8</v>
      </c>
      <c r="E16" s="6">
        <v>16</v>
      </c>
      <c r="F16" s="6"/>
      <c r="G16" s="6">
        <f>CONVERT(A16,"um","mm")</f>
        <v>0.0039</v>
      </c>
      <c r="H16" s="6">
        <f t="shared" si="1"/>
        <v>8.002310160687202</v>
      </c>
      <c r="I16" s="6">
        <v>74.8</v>
      </c>
      <c r="J16" s="6">
        <v>8</v>
      </c>
      <c r="K16" s="7">
        <v>16</v>
      </c>
      <c r="O16" s="1" t="s">
        <v>14</v>
      </c>
      <c r="P16" s="1">
        <v>19.76</v>
      </c>
      <c r="Q16" s="1">
        <f>CONVERT(P16,"um","mm")</f>
        <v>0.019760000000000003</v>
      </c>
      <c r="R16" s="1">
        <f t="shared" si="0"/>
        <v>5.6612732428521335</v>
      </c>
      <c r="T16" s="1">
        <v>84</v>
      </c>
      <c r="U16" s="1">
        <v>41.26</v>
      </c>
      <c r="V16" s="1">
        <f>CONVERT(U16,"um","mm")</f>
        <v>0.04126</v>
      </c>
      <c r="W16" s="1">
        <f t="shared" si="2"/>
        <v>4.599112368550327</v>
      </c>
    </row>
    <row r="17" spans="1:23" ht="8.25">
      <c r="A17" s="10">
        <v>7.8</v>
      </c>
      <c r="B17" s="11">
        <v>700</v>
      </c>
      <c r="C17" s="6">
        <v>41.1</v>
      </c>
      <c r="D17" s="6">
        <v>58.9</v>
      </c>
      <c r="E17" s="6">
        <v>17.3</v>
      </c>
      <c r="F17" s="6"/>
      <c r="G17" s="6">
        <f>CONVERT(A17,"um","mm")</f>
        <v>0.0078</v>
      </c>
      <c r="H17" s="6">
        <f t="shared" si="1"/>
        <v>7.002310160687201</v>
      </c>
      <c r="I17" s="6">
        <v>58.9</v>
      </c>
      <c r="J17" s="6">
        <v>7</v>
      </c>
      <c r="K17" s="7">
        <v>17.3</v>
      </c>
      <c r="O17" s="1" t="s">
        <v>15</v>
      </c>
      <c r="P17" s="1">
        <v>61.32</v>
      </c>
      <c r="T17" s="1">
        <v>90</v>
      </c>
      <c r="U17" s="1">
        <v>60.25</v>
      </c>
      <c r="V17" s="1">
        <f>CONVERT(U17,"um","mm")</f>
        <v>0.06025</v>
      </c>
      <c r="W17" s="1">
        <f t="shared" si="2"/>
        <v>4.052894948432126</v>
      </c>
    </row>
    <row r="18" spans="1:23" ht="8.25">
      <c r="A18" s="10">
        <v>15.6</v>
      </c>
      <c r="B18" s="11">
        <v>600</v>
      </c>
      <c r="C18" s="6">
        <v>58.4</v>
      </c>
      <c r="D18" s="6">
        <v>41.6</v>
      </c>
      <c r="E18" s="6">
        <v>19.2</v>
      </c>
      <c r="F18" s="6"/>
      <c r="G18" s="6">
        <f>CONVERT(A18,"um","mm")</f>
        <v>0.0156</v>
      </c>
      <c r="H18" s="6">
        <f t="shared" si="1"/>
        <v>6.002310160687201</v>
      </c>
      <c r="I18" s="6">
        <v>41.6</v>
      </c>
      <c r="J18" s="6">
        <v>6</v>
      </c>
      <c r="K18" s="7">
        <v>19.2</v>
      </c>
      <c r="O18" s="1" t="s">
        <v>16</v>
      </c>
      <c r="P18" s="1">
        <v>3761</v>
      </c>
      <c r="T18" s="1">
        <v>95</v>
      </c>
      <c r="U18" s="1">
        <v>119.1</v>
      </c>
      <c r="V18" s="1">
        <f>CONVERT(U18,"um","mm")</f>
        <v>0.1191</v>
      </c>
      <c r="W18" s="1">
        <f t="shared" si="2"/>
        <v>3.069754681685336</v>
      </c>
    </row>
    <row r="19" spans="1:16" ht="8.25">
      <c r="A19" s="10">
        <v>31.2</v>
      </c>
      <c r="B19" s="11">
        <v>500</v>
      </c>
      <c r="C19" s="6">
        <v>77.7</v>
      </c>
      <c r="D19" s="6">
        <v>22.3</v>
      </c>
      <c r="E19" s="6">
        <v>4.15</v>
      </c>
      <c r="F19" s="6"/>
      <c r="G19" s="6">
        <f>CONVERT(A19,"um","mm")</f>
        <v>0.0312</v>
      </c>
      <c r="H19" s="6">
        <f t="shared" si="1"/>
        <v>5.002310160687201</v>
      </c>
      <c r="I19" s="6">
        <v>22.3</v>
      </c>
      <c r="J19" s="6">
        <v>5</v>
      </c>
      <c r="K19" s="7">
        <f>SUM(E19+E20+E21+E22)</f>
        <v>12.760000000000002</v>
      </c>
      <c r="O19" s="1" t="s">
        <v>17</v>
      </c>
      <c r="P19" s="1">
        <v>208.4</v>
      </c>
    </row>
    <row r="20" spans="1:31" ht="8.25">
      <c r="A20" s="10">
        <v>37.2</v>
      </c>
      <c r="B20" s="11">
        <v>400</v>
      </c>
      <c r="C20" s="6">
        <v>81.8</v>
      </c>
      <c r="D20" s="6">
        <v>18.2</v>
      </c>
      <c r="E20" s="6">
        <v>3.56</v>
      </c>
      <c r="F20" s="6"/>
      <c r="G20" s="6">
        <f>CONVERT(A20,"um","mm")</f>
        <v>0.0372</v>
      </c>
      <c r="H20" s="6">
        <f t="shared" si="1"/>
        <v>4.748553568441418</v>
      </c>
      <c r="I20" s="6">
        <v>18.2</v>
      </c>
      <c r="J20" s="6">
        <v>4</v>
      </c>
      <c r="K20" s="7">
        <f>SUM(E23+E24+E25+E26)</f>
        <v>4.88</v>
      </c>
      <c r="O20" s="1" t="s">
        <v>30</v>
      </c>
      <c r="P20" s="1">
        <v>5.201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85.4</v>
      </c>
      <c r="D21" s="6">
        <v>14.6</v>
      </c>
      <c r="E21" s="6">
        <v>2.93</v>
      </c>
      <c r="F21" s="6"/>
      <c r="G21" s="6">
        <f>CONVERT(A21,"um","mm")</f>
        <v>0.0442</v>
      </c>
      <c r="H21" s="6">
        <f t="shared" si="1"/>
        <v>4.499809820158018</v>
      </c>
      <c r="I21" s="6">
        <v>14.6</v>
      </c>
      <c r="J21" s="6">
        <v>3</v>
      </c>
      <c r="K21" s="7">
        <f>SUM(E27+E28+E29+E30)</f>
        <v>3.01</v>
      </c>
      <c r="O21" s="1" t="s">
        <v>31</v>
      </c>
      <c r="P21" s="1">
        <v>33.22</v>
      </c>
      <c r="U21" s="1">
        <v>0.000938</v>
      </c>
      <c r="V21" s="1">
        <v>0.001502</v>
      </c>
      <c r="W21" s="1">
        <v>0.0023490000000000004</v>
      </c>
      <c r="X21" s="1">
        <v>0.003867</v>
      </c>
      <c r="Y21" s="1">
        <v>0.01125</v>
      </c>
      <c r="Z21" s="1">
        <v>0.02813</v>
      </c>
      <c r="AA21" s="1">
        <v>0.04126</v>
      </c>
      <c r="AB21" s="1">
        <v>0.06025</v>
      </c>
      <c r="AC21" s="1">
        <v>0.1191</v>
      </c>
      <c r="AD21" s="1">
        <f>((W21+AA21)/2)</f>
        <v>0.021804499999999997</v>
      </c>
    </row>
    <row r="22" spans="1:31" ht="8.25">
      <c r="A22" s="10">
        <v>52.6</v>
      </c>
      <c r="B22" s="11">
        <v>270</v>
      </c>
      <c r="C22" s="6">
        <v>88.3</v>
      </c>
      <c r="D22" s="6">
        <v>11.7</v>
      </c>
      <c r="E22" s="6">
        <v>2.12</v>
      </c>
      <c r="F22" s="6"/>
      <c r="G22" s="6">
        <f>CONVERT(A22,"um","mm")</f>
        <v>0.0526</v>
      </c>
      <c r="H22" s="6">
        <f t="shared" si="1"/>
        <v>4.2487933902571475</v>
      </c>
      <c r="I22" s="6">
        <v>11.7</v>
      </c>
      <c r="J22" s="6">
        <v>2</v>
      </c>
      <c r="K22" s="7">
        <f>SUM(E31+E32+E33+E34)</f>
        <v>1.37</v>
      </c>
      <c r="U22" s="1">
        <v>10.058124456808798</v>
      </c>
      <c r="V22" s="1">
        <v>9.378899471809902</v>
      </c>
      <c r="W22" s="1">
        <v>8.733737571311977</v>
      </c>
      <c r="X22" s="1">
        <v>8.014569520241366</v>
      </c>
      <c r="Y22" s="1">
        <v>6.473931188332412</v>
      </c>
      <c r="Z22" s="1">
        <v>5.151746637122113</v>
      </c>
      <c r="AA22" s="1">
        <v>4.599112368550327</v>
      </c>
      <c r="AB22" s="1">
        <v>4.052894948432126</v>
      </c>
      <c r="AC22" s="1">
        <v>3.069754681685336</v>
      </c>
      <c r="AD22" s="1">
        <f>((W22+AA22)/2)</f>
        <v>6.6664249699311515</v>
      </c>
      <c r="AE22" s="1">
        <f>((X22-AB22)/2)</f>
        <v>1.9808372859046202</v>
      </c>
    </row>
    <row r="23" spans="1:11" ht="8.25">
      <c r="A23" s="10">
        <v>62.5</v>
      </c>
      <c r="B23" s="11">
        <v>230</v>
      </c>
      <c r="C23" s="6">
        <v>90.4</v>
      </c>
      <c r="D23" s="6">
        <v>9.59</v>
      </c>
      <c r="E23" s="6">
        <v>1.49</v>
      </c>
      <c r="F23" s="6"/>
      <c r="G23" s="6">
        <f>CONVERT(A23,"um","mm")</f>
        <v>0.0625</v>
      </c>
      <c r="H23" s="6">
        <f t="shared" si="1"/>
        <v>4</v>
      </c>
      <c r="I23" s="6">
        <v>9.59</v>
      </c>
      <c r="J23" s="6">
        <v>1</v>
      </c>
      <c r="K23" s="7">
        <f>SUM(E35+E36+E37+E38)</f>
        <v>0.3201</v>
      </c>
    </row>
    <row r="24" spans="1:17" ht="8.25">
      <c r="A24" s="10">
        <v>74</v>
      </c>
      <c r="B24" s="11">
        <v>200</v>
      </c>
      <c r="C24" s="6">
        <v>91.9</v>
      </c>
      <c r="D24" s="6">
        <v>8.1</v>
      </c>
      <c r="E24" s="6">
        <v>1.19</v>
      </c>
      <c r="F24" s="6"/>
      <c r="G24" s="6">
        <f>CONVERT(A24,"um","mm")</f>
        <v>0.074</v>
      </c>
      <c r="H24" s="6">
        <f t="shared" si="1"/>
        <v>3.7563309190331378</v>
      </c>
      <c r="I24" s="6">
        <v>8.1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93.1</v>
      </c>
      <c r="D25" s="6">
        <v>6.91</v>
      </c>
      <c r="E25" s="6">
        <v>1.12</v>
      </c>
      <c r="F25" s="6"/>
      <c r="G25" s="6">
        <f>CONVERT(A25,"um","mm")</f>
        <v>0.088</v>
      </c>
      <c r="H25" s="6">
        <f t="shared" si="1"/>
        <v>3.50635266602479</v>
      </c>
      <c r="I25" s="6">
        <v>6.91</v>
      </c>
      <c r="J25" s="6">
        <v>-1</v>
      </c>
      <c r="K25" s="7">
        <f>SUM(E43+E44)</f>
        <v>0</v>
      </c>
      <c r="O25" s="1">
        <f>SUM(K25+K24+K23+K22+K21+K20)</f>
        <v>9.5801</v>
      </c>
      <c r="P25" s="1">
        <f>SUM(K19+K18+K17+K16)</f>
        <v>65.26</v>
      </c>
      <c r="Q25" s="1">
        <f>SUM(K15+K14+K13+K12+K11+K10)</f>
        <v>25.21</v>
      </c>
    </row>
    <row r="26" spans="1:11" ht="8.25">
      <c r="A26" s="10">
        <v>105</v>
      </c>
      <c r="B26" s="11">
        <v>140</v>
      </c>
      <c r="C26" s="6">
        <v>94.2</v>
      </c>
      <c r="D26" s="6">
        <v>5.79</v>
      </c>
      <c r="E26" s="6">
        <v>1.08</v>
      </c>
      <c r="F26" s="6"/>
      <c r="G26" s="6">
        <f>CONVERT(A26,"um","mm")</f>
        <v>0.105</v>
      </c>
      <c r="H26" s="6">
        <f t="shared" si="1"/>
        <v>3.2515387669959646</v>
      </c>
      <c r="I26" s="6">
        <v>5.79</v>
      </c>
      <c r="J26" s="6"/>
      <c r="K26" s="7"/>
    </row>
    <row r="27" spans="1:11" ht="8.25">
      <c r="A27" s="10">
        <v>125</v>
      </c>
      <c r="B27" s="11">
        <v>120</v>
      </c>
      <c r="C27" s="6">
        <v>95.3</v>
      </c>
      <c r="D27" s="6">
        <v>4.71</v>
      </c>
      <c r="E27" s="6">
        <v>0.98</v>
      </c>
      <c r="F27" s="6"/>
      <c r="G27" s="6">
        <f>CONVERT(A27,"um","mm")</f>
        <v>0.125</v>
      </c>
      <c r="H27" s="6">
        <f t="shared" si="1"/>
        <v>3</v>
      </c>
      <c r="I27" s="6">
        <v>4.71</v>
      </c>
      <c r="J27" s="6"/>
      <c r="K27" s="7"/>
    </row>
    <row r="28" spans="1:11" ht="8.25">
      <c r="A28" s="10">
        <v>149</v>
      </c>
      <c r="B28" s="11">
        <v>100</v>
      </c>
      <c r="C28" s="6">
        <v>96.3</v>
      </c>
      <c r="D28" s="6">
        <v>3.73</v>
      </c>
      <c r="E28" s="6">
        <v>0.84</v>
      </c>
      <c r="F28" s="6"/>
      <c r="G28" s="6">
        <f>CONVERT(A28,"um","mm")</f>
        <v>0.149</v>
      </c>
      <c r="H28" s="6">
        <f t="shared" si="1"/>
        <v>2.746615764199926</v>
      </c>
      <c r="I28" s="6">
        <v>3.73</v>
      </c>
      <c r="J28" s="6"/>
      <c r="K28" s="7"/>
    </row>
    <row r="29" spans="1:11" ht="8.25">
      <c r="A29" s="10">
        <v>177</v>
      </c>
      <c r="B29" s="11">
        <v>80</v>
      </c>
      <c r="C29" s="6">
        <v>97.1</v>
      </c>
      <c r="D29" s="6">
        <v>2.88</v>
      </c>
      <c r="E29" s="6">
        <v>0.69</v>
      </c>
      <c r="F29" s="6"/>
      <c r="G29" s="6">
        <f>CONVERT(A29,"um","mm")</f>
        <v>0.177</v>
      </c>
      <c r="H29" s="6">
        <f t="shared" si="1"/>
        <v>2.49817873457909</v>
      </c>
      <c r="I29" s="6">
        <v>2.88</v>
      </c>
      <c r="J29" s="6"/>
      <c r="K29" s="7"/>
    </row>
    <row r="30" spans="1:11" ht="8.25">
      <c r="A30" s="10">
        <v>210</v>
      </c>
      <c r="B30" s="11">
        <v>70</v>
      </c>
      <c r="C30" s="6">
        <v>97.8</v>
      </c>
      <c r="D30" s="6">
        <v>2.19</v>
      </c>
      <c r="E30" s="6">
        <v>0.5</v>
      </c>
      <c r="F30" s="6"/>
      <c r="G30" s="6">
        <f>CONVERT(A30,"um","mm")</f>
        <v>0.21</v>
      </c>
      <c r="H30" s="6">
        <f t="shared" si="1"/>
        <v>2.2515387669959646</v>
      </c>
      <c r="I30" s="6">
        <v>2.19</v>
      </c>
      <c r="J30" s="6"/>
      <c r="K30" s="7"/>
    </row>
    <row r="31" spans="1:11" ht="8.25">
      <c r="A31" s="10">
        <v>250</v>
      </c>
      <c r="B31" s="11">
        <v>60</v>
      </c>
      <c r="C31" s="6">
        <v>98.3</v>
      </c>
      <c r="D31" s="6">
        <v>1.69</v>
      </c>
      <c r="E31" s="6">
        <v>0.31</v>
      </c>
      <c r="F31" s="6"/>
      <c r="G31" s="6">
        <f>CONVERT(A31,"um","mm")</f>
        <v>0.25</v>
      </c>
      <c r="H31" s="6">
        <f t="shared" si="1"/>
        <v>2</v>
      </c>
      <c r="I31" s="6">
        <v>1.69</v>
      </c>
      <c r="J31" s="6"/>
      <c r="K31" s="7"/>
    </row>
    <row r="32" spans="1:11" ht="8.25">
      <c r="A32" s="10">
        <v>297</v>
      </c>
      <c r="B32" s="11">
        <v>50</v>
      </c>
      <c r="C32" s="6">
        <v>98.6</v>
      </c>
      <c r="D32" s="6">
        <v>1.38</v>
      </c>
      <c r="E32" s="6">
        <v>0.29</v>
      </c>
      <c r="F32" s="6"/>
      <c r="G32" s="6">
        <f>CONVERT(A32,"um","mm")</f>
        <v>0.297</v>
      </c>
      <c r="H32" s="6">
        <f t="shared" si="1"/>
        <v>1.7514651638613215</v>
      </c>
      <c r="I32" s="6">
        <v>1.38</v>
      </c>
      <c r="J32" s="6"/>
      <c r="K32" s="7"/>
    </row>
    <row r="33" spans="1:11" ht="8.25">
      <c r="A33" s="10">
        <v>354</v>
      </c>
      <c r="B33" s="11">
        <v>45</v>
      </c>
      <c r="C33" s="6">
        <v>98.9</v>
      </c>
      <c r="D33" s="6">
        <v>1.09</v>
      </c>
      <c r="E33" s="6">
        <v>0.37</v>
      </c>
      <c r="F33" s="6"/>
      <c r="G33" s="6">
        <f>CONVERT(A33,"um","mm")</f>
        <v>0.354</v>
      </c>
      <c r="H33" s="6">
        <f t="shared" si="1"/>
        <v>1.4981787345790896</v>
      </c>
      <c r="I33" s="6">
        <v>1.09</v>
      </c>
      <c r="J33" s="6"/>
      <c r="K33" s="7"/>
    </row>
    <row r="34" spans="1:11" ht="8.25">
      <c r="A34" s="10">
        <v>420</v>
      </c>
      <c r="B34" s="11">
        <v>40</v>
      </c>
      <c r="C34" s="6">
        <v>99.3</v>
      </c>
      <c r="D34" s="6">
        <v>0.73</v>
      </c>
      <c r="E34" s="6">
        <v>0.4</v>
      </c>
      <c r="F34" s="6"/>
      <c r="G34" s="6">
        <f>CONVERT(A34,"um","mm")</f>
        <v>0.42</v>
      </c>
      <c r="H34" s="6">
        <f t="shared" si="1"/>
        <v>1.2515387669959643</v>
      </c>
      <c r="I34" s="6">
        <v>0.73</v>
      </c>
      <c r="J34" s="6"/>
      <c r="K34" s="7"/>
    </row>
    <row r="35" spans="1:11" ht="8.25">
      <c r="A35" s="10">
        <v>500</v>
      </c>
      <c r="B35" s="11">
        <v>35</v>
      </c>
      <c r="C35" s="6">
        <v>99.7</v>
      </c>
      <c r="D35" s="6">
        <v>0.32</v>
      </c>
      <c r="E35" s="6">
        <v>0.25</v>
      </c>
      <c r="F35" s="6"/>
      <c r="G35" s="6">
        <f>CONVERT(A35,"um","mm")</f>
        <v>0.5</v>
      </c>
      <c r="H35" s="6">
        <f t="shared" si="1"/>
        <v>1</v>
      </c>
      <c r="I35" s="6">
        <v>0.32</v>
      </c>
      <c r="J35" s="6"/>
      <c r="K35" s="7"/>
    </row>
    <row r="36" spans="1:11" ht="8.25">
      <c r="A36" s="10">
        <v>590</v>
      </c>
      <c r="B36" s="11">
        <v>30</v>
      </c>
      <c r="C36" s="6">
        <v>99.9</v>
      </c>
      <c r="D36" s="6">
        <v>0.07</v>
      </c>
      <c r="E36" s="6">
        <v>0.068</v>
      </c>
      <c r="F36" s="6"/>
      <c r="G36" s="6">
        <f>CONVERT(A36,"um","mm")</f>
        <v>0.59</v>
      </c>
      <c r="H36" s="6">
        <f t="shared" si="1"/>
        <v>0.7612131404128836</v>
      </c>
      <c r="I36" s="6">
        <v>0.07</v>
      </c>
      <c r="J36" s="6"/>
      <c r="K36" s="7"/>
    </row>
    <row r="37" spans="1:11" ht="8.25">
      <c r="A37" s="10">
        <v>710</v>
      </c>
      <c r="B37" s="11">
        <v>25</v>
      </c>
      <c r="C37" s="6">
        <v>99.998</v>
      </c>
      <c r="D37" s="6">
        <v>0.0021</v>
      </c>
      <c r="E37" s="6">
        <v>0.0021</v>
      </c>
      <c r="F37" s="6"/>
      <c r="G37" s="6">
        <f>CONVERT(A37,"um","mm")</f>
        <v>0.71</v>
      </c>
      <c r="H37" s="6">
        <f t="shared" si="1"/>
        <v>0.49410907027004275</v>
      </c>
      <c r="I37" s="6">
        <v>0.0021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71093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37242.4875</v>
      </c>
    </row>
    <row r="2" spans="1:5" ht="8.25">
      <c r="A2" s="1" t="s">
        <v>1</v>
      </c>
      <c r="B2" s="1" t="s">
        <v>76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77</v>
      </c>
      <c r="C3" s="1">
        <f>AVERAGE(E3:F3)</f>
        <v>15.958333333333332</v>
      </c>
      <c r="D3" s="1">
        <f>CONVERT(C3,"ft","m")</f>
        <v>4.8641</v>
      </c>
      <c r="E3" s="1">
        <f>CONVERT(VALUE(LEFT(B4,3)),"in","ft")</f>
        <v>15.833333333333334</v>
      </c>
      <c r="F3" s="1">
        <f>CONVERT(VALUE(RIGHT(B4,3)),"in","ft")</f>
        <v>16.083333333333332</v>
      </c>
    </row>
    <row r="4" spans="1:2" ht="8.25">
      <c r="A4" s="1" t="s">
        <v>5</v>
      </c>
      <c r="B4" s="1" t="s">
        <v>78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1.546</v>
      </c>
      <c r="V10" s="1">
        <f>CONVERT(U10,"um","mm")</f>
        <v>0.001546</v>
      </c>
      <c r="W10" s="1">
        <f>-LOG(V10/1,2)</f>
        <v>9.337243965399328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3.017</v>
      </c>
      <c r="V11" s="1">
        <f>CONVERT(U11,"um","mm")</f>
        <v>0.003017</v>
      </c>
      <c r="W11" s="1">
        <f aca="true" t="shared" si="2" ref="W11:W18">-LOG(V11/1,2)</f>
        <v>8.372669588177471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0.27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0.27</v>
      </c>
      <c r="O12" s="1" t="s">
        <v>11</v>
      </c>
      <c r="P12" s="1">
        <v>66.68</v>
      </c>
      <c r="Q12" s="1">
        <f>CONVERT(P12,"um","mm")</f>
        <v>0.06668000000000002</v>
      </c>
      <c r="R12" s="1">
        <f t="shared" si="0"/>
        <v>3.9066020854503947</v>
      </c>
      <c r="T12" s="1">
        <v>16</v>
      </c>
      <c r="U12" s="1">
        <v>4.924</v>
      </c>
      <c r="V12" s="1">
        <f>CONVERT(U12,"um","mm")</f>
        <v>0.004924</v>
      </c>
      <c r="W12" s="1">
        <f t="shared" si="2"/>
        <v>7.665953522839716</v>
      </c>
    </row>
    <row r="13" spans="1:23" ht="8.25">
      <c r="A13" s="10">
        <v>0.49</v>
      </c>
      <c r="B13" s="11">
        <v>1100</v>
      </c>
      <c r="C13" s="6">
        <v>0.27</v>
      </c>
      <c r="D13" s="6">
        <v>99.7</v>
      </c>
      <c r="E13" s="6">
        <v>2.36</v>
      </c>
      <c r="F13" s="6"/>
      <c r="G13" s="6">
        <f>CONVERT(A13,"um","mm")</f>
        <v>0.00049</v>
      </c>
      <c r="H13" s="6">
        <f t="shared" si="1"/>
        <v>10.994930630321603</v>
      </c>
      <c r="I13" s="6">
        <v>99.7</v>
      </c>
      <c r="J13" s="6">
        <v>11</v>
      </c>
      <c r="K13" s="7">
        <v>2.36</v>
      </c>
      <c r="O13" s="1" t="s">
        <v>12</v>
      </c>
      <c r="P13" s="1">
        <v>26.77</v>
      </c>
      <c r="Q13" s="1">
        <f>CONVERT(P13,"um","mm")</f>
        <v>0.02677</v>
      </c>
      <c r="R13" s="1">
        <f t="shared" si="0"/>
        <v>5.2232390507960345</v>
      </c>
      <c r="T13" s="1">
        <v>25</v>
      </c>
      <c r="U13" s="1">
        <v>8.369</v>
      </c>
      <c r="V13" s="1">
        <f>CONVERT(U13,"um","mm")</f>
        <v>0.008369</v>
      </c>
      <c r="W13" s="1">
        <f t="shared" si="2"/>
        <v>6.900729037182796</v>
      </c>
    </row>
    <row r="14" spans="1:23" ht="8.25">
      <c r="A14" s="10">
        <v>0.98</v>
      </c>
      <c r="B14" s="11">
        <v>1000</v>
      </c>
      <c r="C14" s="6">
        <v>2.63</v>
      </c>
      <c r="D14" s="6">
        <v>97.4</v>
      </c>
      <c r="E14" s="6">
        <v>3.81</v>
      </c>
      <c r="F14" s="6"/>
      <c r="G14" s="6">
        <f>CONVERT(A14,"um","mm")</f>
        <v>0.00098</v>
      </c>
      <c r="H14" s="6">
        <f t="shared" si="1"/>
        <v>9.994930630321603</v>
      </c>
      <c r="I14" s="6">
        <v>97.4</v>
      </c>
      <c r="J14" s="6">
        <v>10</v>
      </c>
      <c r="K14" s="7">
        <v>3.81</v>
      </c>
      <c r="O14" s="1" t="s">
        <v>29</v>
      </c>
      <c r="P14" s="1">
        <v>7.38</v>
      </c>
      <c r="Q14" s="1">
        <f>CONVERT(P14,"um","mm")</f>
        <v>0.00738</v>
      </c>
      <c r="R14" s="1">
        <f t="shared" si="0"/>
        <v>7.082163468376416</v>
      </c>
      <c r="T14" s="1">
        <v>50</v>
      </c>
      <c r="U14" s="1">
        <v>26.77</v>
      </c>
      <c r="V14" s="1">
        <f>CONVERT(U14,"um","mm")</f>
        <v>0.02677</v>
      </c>
      <c r="W14" s="1">
        <f t="shared" si="2"/>
        <v>5.2232390507960345</v>
      </c>
    </row>
    <row r="15" spans="1:23" ht="8.25">
      <c r="A15" s="10">
        <v>1.95</v>
      </c>
      <c r="B15" s="11">
        <v>900</v>
      </c>
      <c r="C15" s="6">
        <v>6.44</v>
      </c>
      <c r="D15" s="6">
        <v>93.6</v>
      </c>
      <c r="E15" s="6">
        <v>6.4</v>
      </c>
      <c r="F15" s="6"/>
      <c r="G15" s="6">
        <f>CONVERT(A15,"um","mm")</f>
        <v>0.00195</v>
      </c>
      <c r="H15" s="6">
        <f t="shared" si="1"/>
        <v>9.002310160687202</v>
      </c>
      <c r="I15" s="6">
        <v>93.6</v>
      </c>
      <c r="J15" s="6">
        <v>9</v>
      </c>
      <c r="K15" s="7">
        <v>6.4</v>
      </c>
      <c r="O15" s="1" t="s">
        <v>13</v>
      </c>
      <c r="P15" s="1">
        <v>2.491</v>
      </c>
      <c r="Q15" s="1">
        <f>CONVERT(P15,"um","mm")</f>
        <v>0.002491</v>
      </c>
      <c r="R15" s="1">
        <f t="shared" si="0"/>
        <v>8.649059263083338</v>
      </c>
      <c r="T15" s="1">
        <v>75</v>
      </c>
      <c r="U15" s="1">
        <v>82.7</v>
      </c>
      <c r="V15" s="1">
        <f>CONVERT(U15,"um","mm")</f>
        <v>0.0827</v>
      </c>
      <c r="W15" s="1">
        <f t="shared" si="2"/>
        <v>3.595968860378175</v>
      </c>
    </row>
    <row r="16" spans="1:23" ht="8.25">
      <c r="A16" s="10">
        <v>3.9</v>
      </c>
      <c r="B16" s="11">
        <v>800</v>
      </c>
      <c r="C16" s="6">
        <v>12.8</v>
      </c>
      <c r="D16" s="6">
        <v>87.2</v>
      </c>
      <c r="E16" s="6">
        <v>10.8</v>
      </c>
      <c r="F16" s="6"/>
      <c r="G16" s="6">
        <f>CONVERT(A16,"um","mm")</f>
        <v>0.0039</v>
      </c>
      <c r="H16" s="6">
        <f t="shared" si="1"/>
        <v>8.002310160687202</v>
      </c>
      <c r="I16" s="6">
        <v>87.2</v>
      </c>
      <c r="J16" s="6">
        <v>8</v>
      </c>
      <c r="K16" s="7">
        <v>10.8</v>
      </c>
      <c r="O16" s="1" t="s">
        <v>14</v>
      </c>
      <c r="P16" s="1">
        <v>37.97</v>
      </c>
      <c r="Q16" s="1">
        <f>CONVERT(P16,"um","mm")</f>
        <v>0.03797</v>
      </c>
      <c r="R16" s="1">
        <f t="shared" si="0"/>
        <v>4.718996190817723</v>
      </c>
      <c r="T16" s="1">
        <v>84</v>
      </c>
      <c r="U16" s="1">
        <v>130.5</v>
      </c>
      <c r="V16" s="1">
        <f>CONVERT(U16,"um","mm")</f>
        <v>0.1305</v>
      </c>
      <c r="W16" s="1">
        <f t="shared" si="2"/>
        <v>2.9378782880922025</v>
      </c>
    </row>
    <row r="17" spans="1:23" ht="8.25">
      <c r="A17" s="10">
        <v>7.8</v>
      </c>
      <c r="B17" s="11">
        <v>700</v>
      </c>
      <c r="C17" s="6">
        <v>23.7</v>
      </c>
      <c r="D17" s="6">
        <v>76.3</v>
      </c>
      <c r="E17" s="6">
        <v>14.1</v>
      </c>
      <c r="F17" s="6"/>
      <c r="G17" s="6">
        <f>CONVERT(A17,"um","mm")</f>
        <v>0.0078</v>
      </c>
      <c r="H17" s="6">
        <f t="shared" si="1"/>
        <v>7.002310160687201</v>
      </c>
      <c r="I17" s="6">
        <v>76.3</v>
      </c>
      <c r="J17" s="6">
        <v>7</v>
      </c>
      <c r="K17" s="7">
        <v>14.1</v>
      </c>
      <c r="O17" s="1" t="s">
        <v>15</v>
      </c>
      <c r="P17" s="1">
        <v>98.17</v>
      </c>
      <c r="T17" s="1">
        <v>90</v>
      </c>
      <c r="U17" s="1">
        <v>181.1</v>
      </c>
      <c r="V17" s="1">
        <f>CONVERT(U17,"um","mm")</f>
        <v>0.1811</v>
      </c>
      <c r="W17" s="1">
        <f t="shared" si="2"/>
        <v>2.4651415485992816</v>
      </c>
    </row>
    <row r="18" spans="1:23" ht="8.25">
      <c r="A18" s="10">
        <v>15.6</v>
      </c>
      <c r="B18" s="11">
        <v>600</v>
      </c>
      <c r="C18" s="6">
        <v>37.8</v>
      </c>
      <c r="D18" s="6">
        <v>62.2</v>
      </c>
      <c r="E18" s="6">
        <v>15.7</v>
      </c>
      <c r="F18" s="6"/>
      <c r="G18" s="6">
        <f>CONVERT(A18,"um","mm")</f>
        <v>0.0156</v>
      </c>
      <c r="H18" s="6">
        <f t="shared" si="1"/>
        <v>6.002310160687201</v>
      </c>
      <c r="I18" s="6">
        <v>62.2</v>
      </c>
      <c r="J18" s="6">
        <v>6</v>
      </c>
      <c r="K18" s="7">
        <v>15.7</v>
      </c>
      <c r="O18" s="1" t="s">
        <v>16</v>
      </c>
      <c r="P18" s="1">
        <v>9637</v>
      </c>
      <c r="T18" s="1">
        <v>95</v>
      </c>
      <c r="U18" s="1">
        <v>270.8</v>
      </c>
      <c r="V18" s="1">
        <f>CONVERT(U18,"um","mm")</f>
        <v>0.2708</v>
      </c>
      <c r="W18" s="1">
        <f t="shared" si="2"/>
        <v>1.8847003559744528</v>
      </c>
    </row>
    <row r="19" spans="1:16" ht="8.25">
      <c r="A19" s="10">
        <v>31.2</v>
      </c>
      <c r="B19" s="11">
        <v>500</v>
      </c>
      <c r="C19" s="6">
        <v>53.5</v>
      </c>
      <c r="D19" s="6">
        <v>46.5</v>
      </c>
      <c r="E19" s="6">
        <v>4.13</v>
      </c>
      <c r="F19" s="6"/>
      <c r="G19" s="6">
        <f>CONVERT(A19,"um","mm")</f>
        <v>0.0312</v>
      </c>
      <c r="H19" s="6">
        <f t="shared" si="1"/>
        <v>5.002310160687201</v>
      </c>
      <c r="I19" s="6">
        <v>46.5</v>
      </c>
      <c r="J19" s="6">
        <v>5</v>
      </c>
      <c r="K19" s="7">
        <f>SUM(E19+E20+E21+E22)</f>
        <v>15.950000000000001</v>
      </c>
      <c r="O19" s="1" t="s">
        <v>17</v>
      </c>
      <c r="P19" s="1">
        <v>147.2</v>
      </c>
    </row>
    <row r="20" spans="1:31" ht="8.25">
      <c r="A20" s="10">
        <v>37.2</v>
      </c>
      <c r="B20" s="11">
        <v>400</v>
      </c>
      <c r="C20" s="6">
        <v>57.7</v>
      </c>
      <c r="D20" s="6">
        <v>42.3</v>
      </c>
      <c r="E20" s="6">
        <v>4.1</v>
      </c>
      <c r="F20" s="6"/>
      <c r="G20" s="6">
        <f>CONVERT(A20,"um","mm")</f>
        <v>0.0372</v>
      </c>
      <c r="H20" s="6">
        <f t="shared" si="1"/>
        <v>4.748553568441418</v>
      </c>
      <c r="I20" s="6">
        <v>42.3</v>
      </c>
      <c r="J20" s="6">
        <v>4</v>
      </c>
      <c r="K20" s="7">
        <f>SUM(E23+E24+E25+E26)</f>
        <v>13.68</v>
      </c>
      <c r="O20" s="1" t="s">
        <v>30</v>
      </c>
      <c r="P20" s="1">
        <v>2.696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61.8</v>
      </c>
      <c r="D21" s="6">
        <v>38.2</v>
      </c>
      <c r="E21" s="6">
        <v>4.03</v>
      </c>
      <c r="F21" s="6"/>
      <c r="G21" s="6">
        <f>CONVERT(A21,"um","mm")</f>
        <v>0.0442</v>
      </c>
      <c r="H21" s="6">
        <f t="shared" si="1"/>
        <v>4.499809820158018</v>
      </c>
      <c r="I21" s="6">
        <v>38.2</v>
      </c>
      <c r="J21" s="6">
        <v>3</v>
      </c>
      <c r="K21" s="7">
        <f>SUM(E27+E28+E29+E30)</f>
        <v>11.11</v>
      </c>
      <c r="O21" s="1" t="s">
        <v>31</v>
      </c>
      <c r="P21" s="1">
        <v>8.616</v>
      </c>
      <c r="U21" s="1">
        <v>0.001546</v>
      </c>
      <c r="V21" s="1">
        <v>0.003017</v>
      </c>
      <c r="W21" s="1">
        <v>0.004924</v>
      </c>
      <c r="X21" s="1">
        <v>0.008369</v>
      </c>
      <c r="Y21" s="1">
        <v>0.02677</v>
      </c>
      <c r="Z21" s="1">
        <v>0.0827</v>
      </c>
      <c r="AA21" s="1">
        <v>0.1305</v>
      </c>
      <c r="AB21" s="1">
        <v>0.1811</v>
      </c>
      <c r="AC21" s="1">
        <v>0.2708</v>
      </c>
      <c r="AD21" s="1">
        <f>((W21+AA21)/2)</f>
        <v>0.06771200000000001</v>
      </c>
    </row>
    <row r="22" spans="1:31" ht="8.25">
      <c r="A22" s="10">
        <v>52.6</v>
      </c>
      <c r="B22" s="11">
        <v>270</v>
      </c>
      <c r="C22" s="6">
        <v>65.8</v>
      </c>
      <c r="D22" s="6">
        <v>34.2</v>
      </c>
      <c r="E22" s="6">
        <v>3.69</v>
      </c>
      <c r="F22" s="6"/>
      <c r="G22" s="6">
        <f>CONVERT(A22,"um","mm")</f>
        <v>0.0526</v>
      </c>
      <c r="H22" s="6">
        <f t="shared" si="1"/>
        <v>4.2487933902571475</v>
      </c>
      <c r="I22" s="6">
        <v>34.2</v>
      </c>
      <c r="J22" s="6">
        <v>2</v>
      </c>
      <c r="K22" s="7">
        <f>SUM(E31+E32+E33+E34)</f>
        <v>4.87</v>
      </c>
      <c r="U22" s="1">
        <v>9.337243965399328</v>
      </c>
      <c r="V22" s="1">
        <v>8.372669588177471</v>
      </c>
      <c r="W22" s="1">
        <v>7.665953522839716</v>
      </c>
      <c r="X22" s="1">
        <v>6.900729037182796</v>
      </c>
      <c r="Y22" s="1">
        <v>5.2232390507960345</v>
      </c>
      <c r="Z22" s="1">
        <v>3.595968860378175</v>
      </c>
      <c r="AA22" s="1">
        <v>2.9378782880922025</v>
      </c>
      <c r="AB22" s="1">
        <v>2.4651415485992816</v>
      </c>
      <c r="AC22" s="1">
        <v>1.8847003559744528</v>
      </c>
      <c r="AD22" s="1">
        <f>((W22+AA22)/2)</f>
        <v>5.301915905465959</v>
      </c>
      <c r="AE22" s="1">
        <f>((X22-AB22)/2)</f>
        <v>2.217793744291757</v>
      </c>
    </row>
    <row r="23" spans="1:11" ht="8.25">
      <c r="A23" s="10">
        <v>62.5</v>
      </c>
      <c r="B23" s="11">
        <v>230</v>
      </c>
      <c r="C23" s="6">
        <v>69.5</v>
      </c>
      <c r="D23" s="6">
        <v>30.5</v>
      </c>
      <c r="E23" s="6">
        <v>3.36</v>
      </c>
      <c r="F23" s="6"/>
      <c r="G23" s="6">
        <f>CONVERT(A23,"um","mm")</f>
        <v>0.0625</v>
      </c>
      <c r="H23" s="6">
        <f t="shared" si="1"/>
        <v>4</v>
      </c>
      <c r="I23" s="6">
        <v>30.5</v>
      </c>
      <c r="J23" s="6">
        <v>1</v>
      </c>
      <c r="K23" s="7">
        <f>SUM(E35+E36+E37+E38)</f>
        <v>0.87559</v>
      </c>
    </row>
    <row r="24" spans="1:17" ht="8.25">
      <c r="A24" s="10">
        <v>74</v>
      </c>
      <c r="B24" s="11">
        <v>200</v>
      </c>
      <c r="C24" s="6">
        <v>72.8</v>
      </c>
      <c r="D24" s="6">
        <v>27.2</v>
      </c>
      <c r="E24" s="6">
        <v>3.36</v>
      </c>
      <c r="F24" s="6"/>
      <c r="G24" s="6">
        <f>CONVERT(A24,"um","mm")</f>
        <v>0.074</v>
      </c>
      <c r="H24" s="6">
        <f t="shared" si="1"/>
        <v>3.7563309190331378</v>
      </c>
      <c r="I24" s="6">
        <v>27.2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76.2</v>
      </c>
      <c r="D25" s="6">
        <v>23.8</v>
      </c>
      <c r="E25" s="6">
        <v>3.48</v>
      </c>
      <c r="F25" s="6"/>
      <c r="G25" s="6">
        <f>CONVERT(A25,"um","mm")</f>
        <v>0.088</v>
      </c>
      <c r="H25" s="6">
        <f t="shared" si="1"/>
        <v>3.50635266602479</v>
      </c>
      <c r="I25" s="6">
        <v>23.8</v>
      </c>
      <c r="J25" s="6">
        <v>-1</v>
      </c>
      <c r="K25" s="7">
        <f>SUM(E43+E44)</f>
        <v>0</v>
      </c>
      <c r="O25" s="1">
        <f>SUM(K25+K24+K23+K22+K21+K20)</f>
        <v>30.53559</v>
      </c>
      <c r="P25" s="1">
        <f>SUM(K19+K18+K17+K16)</f>
        <v>56.55</v>
      </c>
      <c r="Q25" s="1">
        <f>SUM(K15+K14+K13+K12+K11+K10)</f>
        <v>12.84</v>
      </c>
    </row>
    <row r="26" spans="1:11" ht="8.25">
      <c r="A26" s="10">
        <v>105</v>
      </c>
      <c r="B26" s="11">
        <v>140</v>
      </c>
      <c r="C26" s="6">
        <v>79.7</v>
      </c>
      <c r="D26" s="6">
        <v>20.3</v>
      </c>
      <c r="E26" s="6">
        <v>3.48</v>
      </c>
      <c r="F26" s="6"/>
      <c r="G26" s="6">
        <f>CONVERT(A26,"um","mm")</f>
        <v>0.105</v>
      </c>
      <c r="H26" s="6">
        <f t="shared" si="1"/>
        <v>3.2515387669959646</v>
      </c>
      <c r="I26" s="6">
        <v>20.3</v>
      </c>
      <c r="J26" s="6"/>
      <c r="K26" s="7"/>
    </row>
    <row r="27" spans="1:11" ht="8.25">
      <c r="A27" s="10">
        <v>125</v>
      </c>
      <c r="B27" s="11">
        <v>120</v>
      </c>
      <c r="C27" s="6">
        <v>83.2</v>
      </c>
      <c r="D27" s="6">
        <v>16.8</v>
      </c>
      <c r="E27" s="6">
        <v>3.41</v>
      </c>
      <c r="F27" s="6"/>
      <c r="G27" s="6">
        <f>CONVERT(A27,"um","mm")</f>
        <v>0.125</v>
      </c>
      <c r="H27" s="6">
        <f t="shared" si="1"/>
        <v>3</v>
      </c>
      <c r="I27" s="6">
        <v>16.8</v>
      </c>
      <c r="J27" s="6"/>
      <c r="K27" s="7"/>
    </row>
    <row r="28" spans="1:11" ht="8.25">
      <c r="A28" s="10">
        <v>149</v>
      </c>
      <c r="B28" s="11">
        <v>100</v>
      </c>
      <c r="C28" s="6">
        <v>86.6</v>
      </c>
      <c r="D28" s="6">
        <v>13.4</v>
      </c>
      <c r="E28" s="6">
        <v>3.09</v>
      </c>
      <c r="F28" s="6"/>
      <c r="G28" s="6">
        <f>CONVERT(A28,"um","mm")</f>
        <v>0.149</v>
      </c>
      <c r="H28" s="6">
        <f t="shared" si="1"/>
        <v>2.746615764199926</v>
      </c>
      <c r="I28" s="6">
        <v>13.4</v>
      </c>
      <c r="J28" s="6"/>
      <c r="K28" s="7"/>
    </row>
    <row r="29" spans="1:11" ht="8.25">
      <c r="A29" s="10">
        <v>177</v>
      </c>
      <c r="B29" s="11">
        <v>80</v>
      </c>
      <c r="C29" s="6">
        <v>89.7</v>
      </c>
      <c r="D29" s="6">
        <v>10.3</v>
      </c>
      <c r="E29" s="6">
        <v>2.58</v>
      </c>
      <c r="F29" s="6"/>
      <c r="G29" s="6">
        <f>CONVERT(A29,"um","mm")</f>
        <v>0.177</v>
      </c>
      <c r="H29" s="6">
        <f t="shared" si="1"/>
        <v>2.49817873457909</v>
      </c>
      <c r="I29" s="6">
        <v>10.3</v>
      </c>
      <c r="J29" s="6"/>
      <c r="K29" s="7"/>
    </row>
    <row r="30" spans="1:11" ht="8.25">
      <c r="A30" s="10">
        <v>210</v>
      </c>
      <c r="B30" s="11">
        <v>70</v>
      </c>
      <c r="C30" s="6">
        <v>92.2</v>
      </c>
      <c r="D30" s="6">
        <v>7.77</v>
      </c>
      <c r="E30" s="6">
        <v>2.03</v>
      </c>
      <c r="F30" s="6"/>
      <c r="G30" s="6">
        <f>CONVERT(A30,"um","mm")</f>
        <v>0.21</v>
      </c>
      <c r="H30" s="6">
        <f t="shared" si="1"/>
        <v>2.2515387669959646</v>
      </c>
      <c r="I30" s="6">
        <v>7.77</v>
      </c>
      <c r="J30" s="6"/>
      <c r="K30" s="7"/>
    </row>
    <row r="31" spans="1:11" ht="8.25">
      <c r="A31" s="10">
        <v>250</v>
      </c>
      <c r="B31" s="11">
        <v>60</v>
      </c>
      <c r="C31" s="6">
        <v>94.3</v>
      </c>
      <c r="D31" s="6">
        <v>5.74</v>
      </c>
      <c r="E31" s="6">
        <v>1.5</v>
      </c>
      <c r="F31" s="6"/>
      <c r="G31" s="6">
        <f>CONVERT(A31,"um","mm")</f>
        <v>0.25</v>
      </c>
      <c r="H31" s="6">
        <f t="shared" si="1"/>
        <v>2</v>
      </c>
      <c r="I31" s="6">
        <v>5.74</v>
      </c>
      <c r="J31" s="6"/>
      <c r="K31" s="7"/>
    </row>
    <row r="32" spans="1:11" ht="8.25">
      <c r="A32" s="10">
        <v>297</v>
      </c>
      <c r="B32" s="11">
        <v>50</v>
      </c>
      <c r="C32" s="6">
        <v>95.8</v>
      </c>
      <c r="D32" s="6">
        <v>4.24</v>
      </c>
      <c r="E32" s="6">
        <v>1.28</v>
      </c>
      <c r="F32" s="6"/>
      <c r="G32" s="6">
        <f>CONVERT(A32,"um","mm")</f>
        <v>0.297</v>
      </c>
      <c r="H32" s="6">
        <f t="shared" si="1"/>
        <v>1.7514651638613215</v>
      </c>
      <c r="I32" s="6">
        <v>4.24</v>
      </c>
      <c r="J32" s="6"/>
      <c r="K32" s="7"/>
    </row>
    <row r="33" spans="1:11" ht="8.25">
      <c r="A33" s="10">
        <v>354</v>
      </c>
      <c r="B33" s="11">
        <v>45</v>
      </c>
      <c r="C33" s="6">
        <v>97</v>
      </c>
      <c r="D33" s="6">
        <v>2.96</v>
      </c>
      <c r="E33" s="6">
        <v>1.13</v>
      </c>
      <c r="F33" s="6"/>
      <c r="G33" s="6">
        <f>CONVERT(A33,"um","mm")</f>
        <v>0.354</v>
      </c>
      <c r="H33" s="6">
        <f t="shared" si="1"/>
        <v>1.4981787345790896</v>
      </c>
      <c r="I33" s="6">
        <v>2.96</v>
      </c>
      <c r="J33" s="6"/>
      <c r="K33" s="7"/>
    </row>
    <row r="34" spans="1:11" ht="8.25">
      <c r="A34" s="10">
        <v>420</v>
      </c>
      <c r="B34" s="11">
        <v>40</v>
      </c>
      <c r="C34" s="6">
        <v>98.2</v>
      </c>
      <c r="D34" s="6">
        <v>1.84</v>
      </c>
      <c r="E34" s="6">
        <v>0.96</v>
      </c>
      <c r="F34" s="6"/>
      <c r="G34" s="6">
        <f>CONVERT(A34,"um","mm")</f>
        <v>0.42</v>
      </c>
      <c r="H34" s="6">
        <f t="shared" si="1"/>
        <v>1.2515387669959643</v>
      </c>
      <c r="I34" s="6">
        <v>1.84</v>
      </c>
      <c r="J34" s="6"/>
      <c r="K34" s="7"/>
    </row>
    <row r="35" spans="1:11" ht="8.25">
      <c r="A35" s="10">
        <v>500</v>
      </c>
      <c r="B35" s="11">
        <v>35</v>
      </c>
      <c r="C35" s="6">
        <v>99.1</v>
      </c>
      <c r="D35" s="6">
        <v>0.88</v>
      </c>
      <c r="E35" s="6">
        <v>0.6</v>
      </c>
      <c r="F35" s="6"/>
      <c r="G35" s="6">
        <f>CONVERT(A35,"um","mm")</f>
        <v>0.5</v>
      </c>
      <c r="H35" s="6">
        <f t="shared" si="1"/>
        <v>1</v>
      </c>
      <c r="I35" s="6">
        <v>0.88</v>
      </c>
      <c r="J35" s="6"/>
      <c r="K35" s="7"/>
    </row>
    <row r="36" spans="1:11" ht="8.25">
      <c r="A36" s="10">
        <v>590</v>
      </c>
      <c r="B36" s="11">
        <v>30</v>
      </c>
      <c r="C36" s="6">
        <v>99.7</v>
      </c>
      <c r="D36" s="6">
        <v>0.28</v>
      </c>
      <c r="E36" s="6">
        <v>0.25</v>
      </c>
      <c r="F36" s="6"/>
      <c r="G36" s="6">
        <f>CONVERT(A36,"um","mm")</f>
        <v>0.59</v>
      </c>
      <c r="H36" s="6">
        <f t="shared" si="1"/>
        <v>0.7612131404128836</v>
      </c>
      <c r="I36" s="6">
        <v>0.28</v>
      </c>
      <c r="J36" s="6"/>
      <c r="K36" s="7"/>
    </row>
    <row r="37" spans="1:11" ht="8.25">
      <c r="A37" s="10">
        <v>710</v>
      </c>
      <c r="B37" s="11">
        <v>25</v>
      </c>
      <c r="C37" s="6">
        <v>99.97</v>
      </c>
      <c r="D37" s="6">
        <v>0.026</v>
      </c>
      <c r="E37" s="6">
        <v>0.025</v>
      </c>
      <c r="F37" s="6"/>
      <c r="G37" s="6">
        <f>CONVERT(A37,"um","mm")</f>
        <v>0.71</v>
      </c>
      <c r="H37" s="6">
        <f t="shared" si="1"/>
        <v>0.49410907027004275</v>
      </c>
      <c r="I37" s="6">
        <v>0.026</v>
      </c>
      <c r="J37" s="6"/>
      <c r="K37" s="7"/>
    </row>
    <row r="38" spans="1:11" ht="8.25">
      <c r="A38" s="10">
        <v>840</v>
      </c>
      <c r="B38" s="11">
        <v>20</v>
      </c>
      <c r="C38" s="6">
        <v>99.999</v>
      </c>
      <c r="D38" s="6">
        <v>0.00059</v>
      </c>
      <c r="E38" s="6">
        <v>0.00059</v>
      </c>
      <c r="F38" s="6"/>
      <c r="G38" s="6">
        <f>CONVERT(A38,"um","mm")</f>
        <v>0.84</v>
      </c>
      <c r="H38" s="6">
        <f t="shared" si="1"/>
        <v>0.2515387669959645</v>
      </c>
      <c r="I38" s="6">
        <v>0.00059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710937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37242.4875</v>
      </c>
    </row>
    <row r="2" spans="1:5" ht="8.25">
      <c r="A2" s="1" t="s">
        <v>1</v>
      </c>
      <c r="B2" s="1" t="s">
        <v>73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74</v>
      </c>
      <c r="C3" s="1">
        <f>AVERAGE(E3:F3)</f>
        <v>14.291666666666666</v>
      </c>
      <c r="D3" s="1">
        <f>CONVERT(C3,"ft","m")</f>
        <v>4.3561</v>
      </c>
      <c r="E3" s="1">
        <f>CONVERT(VALUE(LEFT(B4,3)),"in","ft")</f>
        <v>14.166666666666666</v>
      </c>
      <c r="F3" s="1">
        <f>CONVERT(VALUE(RIGHT(B4,3)),"in","ft")</f>
        <v>14.416666666666666</v>
      </c>
    </row>
    <row r="4" spans="1:2" ht="8.25">
      <c r="A4" s="1" t="s">
        <v>5</v>
      </c>
      <c r="B4" s="1" t="s">
        <v>75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1.052</v>
      </c>
      <c r="V10" s="1">
        <f>CONVERT(U10,"um","mm")</f>
        <v>0.001052</v>
      </c>
      <c r="W10" s="1">
        <f>-LOG(V10/1,2)</f>
        <v>9.892649580031872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1.866</v>
      </c>
      <c r="V11" s="1">
        <f>CONVERT(U11,"um","mm")</f>
        <v>0.001866</v>
      </c>
      <c r="W11" s="1">
        <f aca="true" t="shared" si="2" ref="W11:W18">-LOG(V11/1,2)</f>
        <v>9.065835298472416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0.46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0.46</v>
      </c>
      <c r="O12" s="1" t="s">
        <v>11</v>
      </c>
      <c r="P12" s="1">
        <v>96.04</v>
      </c>
      <c r="Q12" s="1">
        <f>CONVERT(P12,"um","mm")</f>
        <v>0.09604000000000001</v>
      </c>
      <c r="R12" s="1">
        <f t="shared" si="0"/>
        <v>3.380220786206395</v>
      </c>
      <c r="T12" s="1">
        <v>16</v>
      </c>
      <c r="U12" s="1">
        <v>3.177</v>
      </c>
      <c r="V12" s="1">
        <f>CONVERT(U12,"um","mm")</f>
        <v>0.003177</v>
      </c>
      <c r="W12" s="1">
        <f t="shared" si="2"/>
        <v>8.298119194610681</v>
      </c>
    </row>
    <row r="13" spans="1:23" ht="8.25">
      <c r="A13" s="10">
        <v>0.49</v>
      </c>
      <c r="B13" s="11">
        <v>1100</v>
      </c>
      <c r="C13" s="6">
        <v>0.46</v>
      </c>
      <c r="D13" s="6">
        <v>99.5</v>
      </c>
      <c r="E13" s="6">
        <v>3.99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3.99</v>
      </c>
      <c r="O13" s="1" t="s">
        <v>12</v>
      </c>
      <c r="P13" s="1">
        <v>25.34</v>
      </c>
      <c r="Q13" s="1">
        <f>CONVERT(P13,"um","mm")</f>
        <v>0.02534</v>
      </c>
      <c r="R13" s="1">
        <f t="shared" si="0"/>
        <v>5.302439665296003</v>
      </c>
      <c r="T13" s="1">
        <v>25</v>
      </c>
      <c r="U13" s="1">
        <v>5.766</v>
      </c>
      <c r="V13" s="1">
        <f>CONVERT(U13,"um","mm")</f>
        <v>0.005766</v>
      </c>
      <c r="W13" s="1">
        <f t="shared" si="2"/>
        <v>7.438213447829268</v>
      </c>
    </row>
    <row r="14" spans="1:23" ht="8.25">
      <c r="A14" s="10">
        <v>0.98</v>
      </c>
      <c r="B14" s="11">
        <v>1000</v>
      </c>
      <c r="C14" s="6">
        <v>4.44</v>
      </c>
      <c r="D14" s="6">
        <v>95.6</v>
      </c>
      <c r="E14" s="6">
        <v>5.99</v>
      </c>
      <c r="F14" s="6"/>
      <c r="G14" s="6">
        <f>CONVERT(A14,"um","mm")</f>
        <v>0.00098</v>
      </c>
      <c r="H14" s="6">
        <f t="shared" si="1"/>
        <v>9.994930630321603</v>
      </c>
      <c r="I14" s="6">
        <v>95.6</v>
      </c>
      <c r="J14" s="6">
        <v>10</v>
      </c>
      <c r="K14" s="7">
        <v>5.99</v>
      </c>
      <c r="O14" s="1" t="s">
        <v>29</v>
      </c>
      <c r="P14" s="1">
        <v>5.487</v>
      </c>
      <c r="Q14" s="1">
        <f>CONVERT(P14,"um","mm")</f>
        <v>0.005487</v>
      </c>
      <c r="R14" s="1">
        <f t="shared" si="0"/>
        <v>7.509766708854301</v>
      </c>
      <c r="T14" s="1">
        <v>50</v>
      </c>
      <c r="U14" s="1">
        <v>25.34</v>
      </c>
      <c r="V14" s="1">
        <f>CONVERT(U14,"um","mm")</f>
        <v>0.02534</v>
      </c>
      <c r="W14" s="1">
        <f t="shared" si="2"/>
        <v>5.302439665296003</v>
      </c>
    </row>
    <row r="15" spans="1:23" ht="8.25">
      <c r="A15" s="10">
        <v>1.95</v>
      </c>
      <c r="B15" s="11">
        <v>900</v>
      </c>
      <c r="C15" s="6">
        <v>10.4</v>
      </c>
      <c r="D15" s="6">
        <v>89.6</v>
      </c>
      <c r="E15" s="6">
        <v>8.42</v>
      </c>
      <c r="F15" s="6"/>
      <c r="G15" s="6">
        <f>CONVERT(A15,"um","mm")</f>
        <v>0.00195</v>
      </c>
      <c r="H15" s="6">
        <f t="shared" si="1"/>
        <v>9.002310160687202</v>
      </c>
      <c r="I15" s="6">
        <v>89.6</v>
      </c>
      <c r="J15" s="6">
        <v>9</v>
      </c>
      <c r="K15" s="7">
        <v>8.42</v>
      </c>
      <c r="O15" s="1" t="s">
        <v>13</v>
      </c>
      <c r="P15" s="1">
        <v>3.79</v>
      </c>
      <c r="Q15" s="1">
        <f>CONVERT(P15,"um","mm")</f>
        <v>0.00379</v>
      </c>
      <c r="R15" s="1">
        <f t="shared" si="0"/>
        <v>8.04358643626572</v>
      </c>
      <c r="T15" s="1">
        <v>75</v>
      </c>
      <c r="U15" s="1">
        <v>111.4</v>
      </c>
      <c r="V15" s="1">
        <f>CONVERT(U15,"um","mm")</f>
        <v>0.1114</v>
      </c>
      <c r="W15" s="1">
        <f t="shared" si="2"/>
        <v>3.166178862209418</v>
      </c>
    </row>
    <row r="16" spans="1:23" ht="8.25">
      <c r="A16" s="10">
        <v>3.9</v>
      </c>
      <c r="B16" s="11">
        <v>800</v>
      </c>
      <c r="C16" s="6">
        <v>18.9</v>
      </c>
      <c r="D16" s="6">
        <v>81.1</v>
      </c>
      <c r="E16" s="6">
        <v>11.2</v>
      </c>
      <c r="F16" s="6"/>
      <c r="G16" s="6">
        <f>CONVERT(A16,"um","mm")</f>
        <v>0.0039</v>
      </c>
      <c r="H16" s="6">
        <f t="shared" si="1"/>
        <v>8.002310160687202</v>
      </c>
      <c r="I16" s="6">
        <v>81.1</v>
      </c>
      <c r="J16" s="6">
        <v>8</v>
      </c>
      <c r="K16" s="7">
        <v>11.2</v>
      </c>
      <c r="O16" s="1" t="s">
        <v>14</v>
      </c>
      <c r="P16" s="1">
        <v>37.97</v>
      </c>
      <c r="Q16" s="1">
        <f>CONVERT(P16,"um","mm")</f>
        <v>0.03797</v>
      </c>
      <c r="R16" s="1">
        <f t="shared" si="0"/>
        <v>4.718996190817723</v>
      </c>
      <c r="T16" s="1">
        <v>84</v>
      </c>
      <c r="U16" s="1">
        <v>197</v>
      </c>
      <c r="V16" s="1">
        <f>CONVERT(U16,"um","mm")</f>
        <v>0.197</v>
      </c>
      <c r="W16" s="1">
        <f t="shared" si="2"/>
        <v>2.343732465205711</v>
      </c>
    </row>
    <row r="17" spans="1:23" ht="8.25">
      <c r="A17" s="10">
        <v>7.8</v>
      </c>
      <c r="B17" s="11">
        <v>700</v>
      </c>
      <c r="C17" s="6">
        <v>30</v>
      </c>
      <c r="D17" s="6">
        <v>70</v>
      </c>
      <c r="E17" s="6">
        <v>11.5</v>
      </c>
      <c r="F17" s="6"/>
      <c r="G17" s="6">
        <f>CONVERT(A17,"um","mm")</f>
        <v>0.0078</v>
      </c>
      <c r="H17" s="6">
        <f t="shared" si="1"/>
        <v>7.002310160687201</v>
      </c>
      <c r="I17" s="6">
        <v>70</v>
      </c>
      <c r="J17" s="6">
        <v>7</v>
      </c>
      <c r="K17" s="7">
        <v>11.5</v>
      </c>
      <c r="O17" s="1" t="s">
        <v>15</v>
      </c>
      <c r="P17" s="1">
        <v>157.3</v>
      </c>
      <c r="T17" s="1">
        <v>90</v>
      </c>
      <c r="U17" s="1">
        <v>306.3</v>
      </c>
      <c r="V17" s="1">
        <f>CONVERT(U17,"um","mm")</f>
        <v>0.3063</v>
      </c>
      <c r="W17" s="1">
        <f t="shared" si="2"/>
        <v>1.7069827279504917</v>
      </c>
    </row>
    <row r="18" spans="1:23" ht="8.25">
      <c r="A18" s="10">
        <v>15.6</v>
      </c>
      <c r="B18" s="11">
        <v>600</v>
      </c>
      <c r="C18" s="6">
        <v>41.5</v>
      </c>
      <c r="D18" s="6">
        <v>58.5</v>
      </c>
      <c r="E18" s="6">
        <v>12.3</v>
      </c>
      <c r="F18" s="6"/>
      <c r="G18" s="6">
        <f>CONVERT(A18,"um","mm")</f>
        <v>0.0156</v>
      </c>
      <c r="H18" s="6">
        <f t="shared" si="1"/>
        <v>6.002310160687201</v>
      </c>
      <c r="I18" s="6">
        <v>58.5</v>
      </c>
      <c r="J18" s="6">
        <v>6</v>
      </c>
      <c r="K18" s="7">
        <v>12.3</v>
      </c>
      <c r="O18" s="1" t="s">
        <v>16</v>
      </c>
      <c r="P18" s="1">
        <v>24754</v>
      </c>
      <c r="T18" s="1">
        <v>95</v>
      </c>
      <c r="U18" s="1">
        <v>464.6</v>
      </c>
      <c r="V18" s="1">
        <f>CONVERT(U18,"um","mm")</f>
        <v>0.4646</v>
      </c>
      <c r="W18" s="1">
        <f t="shared" si="2"/>
        <v>1.105938940740642</v>
      </c>
    </row>
    <row r="19" spans="1:16" ht="8.25">
      <c r="A19" s="10">
        <v>31.2</v>
      </c>
      <c r="B19" s="11">
        <v>500</v>
      </c>
      <c r="C19" s="6">
        <v>53.8</v>
      </c>
      <c r="D19" s="6">
        <v>46.2</v>
      </c>
      <c r="E19" s="6">
        <v>3.42</v>
      </c>
      <c r="F19" s="6"/>
      <c r="G19" s="6">
        <f>CONVERT(A19,"um","mm")</f>
        <v>0.0312</v>
      </c>
      <c r="H19" s="6">
        <f t="shared" si="1"/>
        <v>5.002310160687201</v>
      </c>
      <c r="I19" s="6">
        <v>46.2</v>
      </c>
      <c r="J19" s="6">
        <v>5</v>
      </c>
      <c r="K19" s="7">
        <f>SUM(E19+E20+E21+E22)</f>
        <v>13.09</v>
      </c>
      <c r="O19" s="1" t="s">
        <v>17</v>
      </c>
      <c r="P19" s="1">
        <v>163.8</v>
      </c>
    </row>
    <row r="20" spans="1:31" ht="8.25">
      <c r="A20" s="10">
        <v>37.2</v>
      </c>
      <c r="B20" s="11">
        <v>400</v>
      </c>
      <c r="C20" s="6">
        <v>57.2</v>
      </c>
      <c r="D20" s="6">
        <v>42.8</v>
      </c>
      <c r="E20" s="6">
        <v>3.44</v>
      </c>
      <c r="F20" s="6"/>
      <c r="G20" s="6">
        <f>CONVERT(A20,"um","mm")</f>
        <v>0.0372</v>
      </c>
      <c r="H20" s="6">
        <f t="shared" si="1"/>
        <v>4.748553568441418</v>
      </c>
      <c r="I20" s="6">
        <v>42.8</v>
      </c>
      <c r="J20" s="6">
        <v>4</v>
      </c>
      <c r="K20" s="7">
        <f>SUM(E23+E24+E25+E26)</f>
        <v>9.799999999999999</v>
      </c>
      <c r="O20" s="1" t="s">
        <v>30</v>
      </c>
      <c r="P20" s="1">
        <v>2.418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60.7</v>
      </c>
      <c r="D21" s="6">
        <v>39.3</v>
      </c>
      <c r="E21" s="6">
        <v>3.32</v>
      </c>
      <c r="F21" s="6"/>
      <c r="G21" s="6">
        <f>CONVERT(A21,"um","mm")</f>
        <v>0.0442</v>
      </c>
      <c r="H21" s="6">
        <f t="shared" si="1"/>
        <v>4.499809820158018</v>
      </c>
      <c r="I21" s="6">
        <v>39.3</v>
      </c>
      <c r="J21" s="6">
        <v>3</v>
      </c>
      <c r="K21" s="7">
        <f>SUM(E27+E28+E29+E30)</f>
        <v>10.75</v>
      </c>
      <c r="O21" s="1" t="s">
        <v>31</v>
      </c>
      <c r="P21" s="1">
        <v>5.872</v>
      </c>
      <c r="U21" s="1">
        <v>0.001052</v>
      </c>
      <c r="V21" s="1">
        <v>0.001866</v>
      </c>
      <c r="W21" s="1">
        <v>0.003177</v>
      </c>
      <c r="X21" s="1">
        <v>0.005766</v>
      </c>
      <c r="Y21" s="1">
        <v>0.02534</v>
      </c>
      <c r="Z21" s="1">
        <v>0.1114</v>
      </c>
      <c r="AA21" s="1">
        <v>0.197</v>
      </c>
      <c r="AB21" s="1">
        <v>0.3063</v>
      </c>
      <c r="AC21" s="1">
        <v>0.4646</v>
      </c>
      <c r="AD21" s="1">
        <f>((W21+AA21)/2)</f>
        <v>0.10008850000000001</v>
      </c>
    </row>
    <row r="22" spans="1:31" ht="8.25">
      <c r="A22" s="10">
        <v>52.6</v>
      </c>
      <c r="B22" s="11">
        <v>270</v>
      </c>
      <c r="C22" s="6">
        <v>64</v>
      </c>
      <c r="D22" s="6">
        <v>36</v>
      </c>
      <c r="E22" s="6">
        <v>2.91</v>
      </c>
      <c r="F22" s="6"/>
      <c r="G22" s="6">
        <f>CONVERT(A22,"um","mm")</f>
        <v>0.0526</v>
      </c>
      <c r="H22" s="6">
        <f t="shared" si="1"/>
        <v>4.2487933902571475</v>
      </c>
      <c r="I22" s="6">
        <v>36</v>
      </c>
      <c r="J22" s="6">
        <v>2</v>
      </c>
      <c r="K22" s="7">
        <f>SUM(E31+E32+E33+E34)</f>
        <v>8.32</v>
      </c>
      <c r="U22" s="1">
        <v>9.892649580031872</v>
      </c>
      <c r="V22" s="1">
        <v>9.065835298472416</v>
      </c>
      <c r="W22" s="1">
        <v>8.298119194610681</v>
      </c>
      <c r="X22" s="1">
        <v>7.438213447829268</v>
      </c>
      <c r="Y22" s="1">
        <v>5.302439665296003</v>
      </c>
      <c r="Z22" s="1">
        <v>3.166178862209418</v>
      </c>
      <c r="AA22" s="1">
        <v>2.343732465205711</v>
      </c>
      <c r="AB22" s="1">
        <v>1.7069827279504917</v>
      </c>
      <c r="AC22" s="1">
        <v>1.105938940740642</v>
      </c>
      <c r="AD22" s="1">
        <f>((W22+AA22)/2)</f>
        <v>5.320925829908196</v>
      </c>
      <c r="AE22" s="1">
        <f>((X22-AB22)/2)</f>
        <v>2.865615359939388</v>
      </c>
    </row>
    <row r="23" spans="1:11" ht="8.25">
      <c r="A23" s="10">
        <v>62.5</v>
      </c>
      <c r="B23" s="11">
        <v>230</v>
      </c>
      <c r="C23" s="6">
        <v>66.9</v>
      </c>
      <c r="D23" s="6">
        <v>33.1</v>
      </c>
      <c r="E23" s="6">
        <v>2.51</v>
      </c>
      <c r="F23" s="6"/>
      <c r="G23" s="6">
        <f>CONVERT(A23,"um","mm")</f>
        <v>0.0625</v>
      </c>
      <c r="H23" s="6">
        <f t="shared" si="1"/>
        <v>4</v>
      </c>
      <c r="I23" s="6">
        <v>33.1</v>
      </c>
      <c r="J23" s="6">
        <v>1</v>
      </c>
      <c r="K23" s="7">
        <f>SUM(E35+E36+E37+E38)</f>
        <v>4.2299999999999995</v>
      </c>
    </row>
    <row r="24" spans="1:17" ht="8.25">
      <c r="A24" s="10">
        <v>74</v>
      </c>
      <c r="B24" s="11">
        <v>200</v>
      </c>
      <c r="C24" s="6">
        <v>69.4</v>
      </c>
      <c r="D24" s="6">
        <v>30.6</v>
      </c>
      <c r="E24" s="6">
        <v>2.37</v>
      </c>
      <c r="F24" s="6"/>
      <c r="G24" s="6">
        <f>CONVERT(A24,"um","mm")</f>
        <v>0.074</v>
      </c>
      <c r="H24" s="6">
        <f t="shared" si="1"/>
        <v>3.7563309190331378</v>
      </c>
      <c r="I24" s="6">
        <v>30.6</v>
      </c>
      <c r="J24" s="6">
        <v>0</v>
      </c>
      <c r="K24" s="7">
        <f>SUM(E39+E40+E41+E42)</f>
        <v>0.0044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71.8</v>
      </c>
      <c r="D25" s="6">
        <v>28.2</v>
      </c>
      <c r="E25" s="6">
        <v>2.4</v>
      </c>
      <c r="F25" s="6"/>
      <c r="G25" s="6">
        <f>CONVERT(A25,"um","mm")</f>
        <v>0.088</v>
      </c>
      <c r="H25" s="6">
        <f t="shared" si="1"/>
        <v>3.50635266602479</v>
      </c>
      <c r="I25" s="6">
        <v>28.2</v>
      </c>
      <c r="J25" s="6">
        <v>-1</v>
      </c>
      <c r="K25" s="7">
        <f>SUM(E43+E44)</f>
        <v>0</v>
      </c>
      <c r="O25" s="1">
        <f>SUM(K25+K24+K23+K22+K21+K20)</f>
        <v>33.1044</v>
      </c>
      <c r="P25" s="1">
        <f>SUM(K19+K18+K17+K16)</f>
        <v>48.09</v>
      </c>
      <c r="Q25" s="1">
        <f>SUM(K15+K14+K13+K12+K11+K10)</f>
        <v>18.86</v>
      </c>
    </row>
    <row r="26" spans="1:11" ht="8.25">
      <c r="A26" s="10">
        <v>105</v>
      </c>
      <c r="B26" s="11">
        <v>140</v>
      </c>
      <c r="C26" s="6">
        <v>74.2</v>
      </c>
      <c r="D26" s="6">
        <v>25.8</v>
      </c>
      <c r="E26" s="6">
        <v>2.52</v>
      </c>
      <c r="F26" s="6"/>
      <c r="G26" s="6">
        <f>CONVERT(A26,"um","mm")</f>
        <v>0.105</v>
      </c>
      <c r="H26" s="6">
        <f t="shared" si="1"/>
        <v>3.2515387669959646</v>
      </c>
      <c r="I26" s="6">
        <v>25.8</v>
      </c>
      <c r="J26" s="6"/>
      <c r="K26" s="7"/>
    </row>
    <row r="27" spans="1:11" ht="8.25">
      <c r="A27" s="10">
        <v>125</v>
      </c>
      <c r="B27" s="11">
        <v>120</v>
      </c>
      <c r="C27" s="6">
        <v>76.7</v>
      </c>
      <c r="D27" s="6">
        <v>23.3</v>
      </c>
      <c r="E27" s="6">
        <v>2.75</v>
      </c>
      <c r="F27" s="6"/>
      <c r="G27" s="6">
        <f>CONVERT(A27,"um","mm")</f>
        <v>0.125</v>
      </c>
      <c r="H27" s="6">
        <f t="shared" si="1"/>
        <v>3</v>
      </c>
      <c r="I27" s="6">
        <v>23.3</v>
      </c>
      <c r="J27" s="6"/>
      <c r="K27" s="7"/>
    </row>
    <row r="28" spans="1:11" ht="8.25">
      <c r="A28" s="10">
        <v>149</v>
      </c>
      <c r="B28" s="11">
        <v>100</v>
      </c>
      <c r="C28" s="6">
        <v>79.4</v>
      </c>
      <c r="D28" s="6">
        <v>20.6</v>
      </c>
      <c r="E28" s="6">
        <v>2.84</v>
      </c>
      <c r="F28" s="6"/>
      <c r="G28" s="6">
        <f>CONVERT(A28,"um","mm")</f>
        <v>0.149</v>
      </c>
      <c r="H28" s="6">
        <f t="shared" si="1"/>
        <v>2.746615764199926</v>
      </c>
      <c r="I28" s="6">
        <v>20.6</v>
      </c>
      <c r="J28" s="6"/>
      <c r="K28" s="7"/>
    </row>
    <row r="29" spans="1:11" ht="8.25">
      <c r="A29" s="10">
        <v>177</v>
      </c>
      <c r="B29" s="11">
        <v>80</v>
      </c>
      <c r="C29" s="6">
        <v>82.3</v>
      </c>
      <c r="D29" s="6">
        <v>17.7</v>
      </c>
      <c r="E29" s="6">
        <v>2.71</v>
      </c>
      <c r="F29" s="6"/>
      <c r="G29" s="6">
        <f>CONVERT(A29,"um","mm")</f>
        <v>0.177</v>
      </c>
      <c r="H29" s="6">
        <f t="shared" si="1"/>
        <v>2.49817873457909</v>
      </c>
      <c r="I29" s="6">
        <v>17.7</v>
      </c>
      <c r="J29" s="6"/>
      <c r="K29" s="7"/>
    </row>
    <row r="30" spans="1:11" ht="8.25">
      <c r="A30" s="10">
        <v>210</v>
      </c>
      <c r="B30" s="11">
        <v>70</v>
      </c>
      <c r="C30" s="6">
        <v>85</v>
      </c>
      <c r="D30" s="6">
        <v>15</v>
      </c>
      <c r="E30" s="6">
        <v>2.45</v>
      </c>
      <c r="F30" s="6"/>
      <c r="G30" s="6">
        <f>CONVERT(A30,"um","mm")</f>
        <v>0.21</v>
      </c>
      <c r="H30" s="6">
        <f t="shared" si="1"/>
        <v>2.2515387669959646</v>
      </c>
      <c r="I30" s="6">
        <v>15</v>
      </c>
      <c r="J30" s="6"/>
      <c r="K30" s="7"/>
    </row>
    <row r="31" spans="1:11" ht="8.25">
      <c r="A31" s="10">
        <v>250</v>
      </c>
      <c r="B31" s="11">
        <v>60</v>
      </c>
      <c r="C31" s="6">
        <v>87.4</v>
      </c>
      <c r="D31" s="6">
        <v>12.6</v>
      </c>
      <c r="E31" s="6">
        <v>2.17</v>
      </c>
      <c r="F31" s="6"/>
      <c r="G31" s="6">
        <f>CONVERT(A31,"um","mm")</f>
        <v>0.25</v>
      </c>
      <c r="H31" s="6">
        <f t="shared" si="1"/>
        <v>2</v>
      </c>
      <c r="I31" s="6">
        <v>12.6</v>
      </c>
      <c r="J31" s="6"/>
      <c r="K31" s="7"/>
    </row>
    <row r="32" spans="1:11" ht="8.25">
      <c r="A32" s="10">
        <v>297</v>
      </c>
      <c r="B32" s="11">
        <v>50</v>
      </c>
      <c r="C32" s="6">
        <v>89.6</v>
      </c>
      <c r="D32" s="6">
        <v>10.4</v>
      </c>
      <c r="E32" s="6">
        <v>2.17</v>
      </c>
      <c r="F32" s="6"/>
      <c r="G32" s="6">
        <f>CONVERT(A32,"um","mm")</f>
        <v>0.297</v>
      </c>
      <c r="H32" s="6">
        <f t="shared" si="1"/>
        <v>1.7514651638613215</v>
      </c>
      <c r="I32" s="6">
        <v>10.4</v>
      </c>
      <c r="J32" s="6"/>
      <c r="K32" s="7"/>
    </row>
    <row r="33" spans="1:11" ht="8.25">
      <c r="A33" s="10">
        <v>354</v>
      </c>
      <c r="B33" s="11">
        <v>45</v>
      </c>
      <c r="C33" s="6">
        <v>91.8</v>
      </c>
      <c r="D33" s="6">
        <v>8.22</v>
      </c>
      <c r="E33" s="6">
        <v>2.08</v>
      </c>
      <c r="F33" s="6"/>
      <c r="G33" s="6">
        <f>CONVERT(A33,"um","mm")</f>
        <v>0.354</v>
      </c>
      <c r="H33" s="6">
        <f t="shared" si="1"/>
        <v>1.4981787345790896</v>
      </c>
      <c r="I33" s="6">
        <v>8.22</v>
      </c>
      <c r="J33" s="6"/>
      <c r="K33" s="7"/>
    </row>
    <row r="34" spans="1:11" ht="8.25">
      <c r="A34" s="10">
        <v>420</v>
      </c>
      <c r="B34" s="11">
        <v>40</v>
      </c>
      <c r="C34" s="6">
        <v>93.9</v>
      </c>
      <c r="D34" s="6">
        <v>6.14</v>
      </c>
      <c r="E34" s="6">
        <v>1.9</v>
      </c>
      <c r="F34" s="6"/>
      <c r="G34" s="6">
        <f>CONVERT(A34,"um","mm")</f>
        <v>0.42</v>
      </c>
      <c r="H34" s="6">
        <f t="shared" si="1"/>
        <v>1.2515387669959643</v>
      </c>
      <c r="I34" s="6">
        <v>6.14</v>
      </c>
      <c r="J34" s="6"/>
      <c r="K34" s="7"/>
    </row>
    <row r="35" spans="1:11" ht="8.25">
      <c r="A35" s="10">
        <v>500</v>
      </c>
      <c r="B35" s="11">
        <v>35</v>
      </c>
      <c r="C35" s="6">
        <v>95.8</v>
      </c>
      <c r="D35" s="6">
        <v>4.23</v>
      </c>
      <c r="E35" s="6">
        <v>1.5</v>
      </c>
      <c r="F35" s="6"/>
      <c r="G35" s="6">
        <f>CONVERT(A35,"um","mm")</f>
        <v>0.5</v>
      </c>
      <c r="H35" s="6">
        <f t="shared" si="1"/>
        <v>1</v>
      </c>
      <c r="I35" s="6">
        <v>4.23</v>
      </c>
      <c r="J35" s="6"/>
      <c r="K35" s="7"/>
    </row>
    <row r="36" spans="1:11" ht="8.25">
      <c r="A36" s="10">
        <v>590</v>
      </c>
      <c r="B36" s="11">
        <v>30</v>
      </c>
      <c r="C36" s="6">
        <v>97.3</v>
      </c>
      <c r="D36" s="6">
        <v>2.74</v>
      </c>
      <c r="E36" s="6">
        <v>1.55</v>
      </c>
      <c r="F36" s="6"/>
      <c r="G36" s="6">
        <f>CONVERT(A36,"um","mm")</f>
        <v>0.59</v>
      </c>
      <c r="H36" s="6">
        <f t="shared" si="1"/>
        <v>0.7612131404128836</v>
      </c>
      <c r="I36" s="6">
        <v>2.74</v>
      </c>
      <c r="J36" s="6"/>
      <c r="K36" s="7"/>
    </row>
    <row r="37" spans="1:11" ht="8.25">
      <c r="A37" s="10">
        <v>710</v>
      </c>
      <c r="B37" s="11">
        <v>25</v>
      </c>
      <c r="C37" s="6">
        <v>98.8</v>
      </c>
      <c r="D37" s="6">
        <v>1.18</v>
      </c>
      <c r="E37" s="6">
        <v>0.97</v>
      </c>
      <c r="F37" s="6"/>
      <c r="G37" s="6">
        <f>CONVERT(A37,"um","mm")</f>
        <v>0.71</v>
      </c>
      <c r="H37" s="6">
        <f t="shared" si="1"/>
        <v>0.49410907027004275</v>
      </c>
      <c r="I37" s="6">
        <v>1.18</v>
      </c>
      <c r="J37" s="6"/>
      <c r="K37" s="7"/>
    </row>
    <row r="38" spans="1:11" ht="8.25">
      <c r="A38" s="10">
        <v>840</v>
      </c>
      <c r="B38" s="11">
        <v>20</v>
      </c>
      <c r="C38" s="6">
        <v>99.8</v>
      </c>
      <c r="D38" s="6">
        <v>0.21</v>
      </c>
      <c r="E38" s="6">
        <v>0.21</v>
      </c>
      <c r="F38" s="6"/>
      <c r="G38" s="6">
        <f>CONVERT(A38,"um","mm")</f>
        <v>0.84</v>
      </c>
      <c r="H38" s="6">
        <f t="shared" si="1"/>
        <v>0.2515387669959645</v>
      </c>
      <c r="I38" s="6">
        <v>0.21</v>
      </c>
      <c r="J38" s="6"/>
      <c r="K38" s="7"/>
    </row>
    <row r="39" spans="1:11" ht="8.25">
      <c r="A39" s="10">
        <v>1000</v>
      </c>
      <c r="B39" s="11">
        <v>18</v>
      </c>
      <c r="C39" s="6">
        <v>99.996</v>
      </c>
      <c r="D39" s="6">
        <v>0.0044</v>
      </c>
      <c r="E39" s="6">
        <v>0.0044</v>
      </c>
      <c r="F39" s="6"/>
      <c r="G39" s="6">
        <f>CONVERT(A39,"um","mm")</f>
        <v>1</v>
      </c>
      <c r="H39" s="6">
        <f t="shared" si="1"/>
        <v>0</v>
      </c>
      <c r="I39" s="6">
        <v>0.0044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71093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37242.486805555556</v>
      </c>
    </row>
    <row r="2" spans="1:5" ht="8.25">
      <c r="A2" s="1" t="s">
        <v>1</v>
      </c>
      <c r="B2" s="1" t="s">
        <v>70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71</v>
      </c>
      <c r="C3" s="1">
        <f>AVERAGE(E3:F3)</f>
        <v>11.791666666666666</v>
      </c>
      <c r="D3" s="1">
        <f>CONVERT(C3,"ft","m")</f>
        <v>3.5941</v>
      </c>
      <c r="E3" s="1">
        <f>CONVERT(VALUE(LEFT(B4,3)),"in","ft")</f>
        <v>11.666666666666666</v>
      </c>
      <c r="F3" s="1">
        <f>CONVERT(VALUE(RIGHT(B4,3)),"in","ft")</f>
        <v>11.916666666666666</v>
      </c>
    </row>
    <row r="4" spans="1:2" ht="8.25">
      <c r="A4" s="1" t="s">
        <v>5</v>
      </c>
      <c r="B4" s="1" t="s">
        <v>72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0.818</v>
      </c>
      <c r="V10" s="1">
        <f>CONVERT(U10,"um","mm")</f>
        <v>0.0008179999999999999</v>
      </c>
      <c r="W10" s="1">
        <f>-LOG(V10/1,2)</f>
        <v>10.255611536382425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1.246</v>
      </c>
      <c r="V11" s="1">
        <f>CONVERT(U11,"um","mm")</f>
        <v>0.001246</v>
      </c>
      <c r="W11" s="1">
        <f aca="true" t="shared" si="2" ref="W11:W18">-LOG(V11/1,2)</f>
        <v>9.648480216300173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0.74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0.74</v>
      </c>
      <c r="O12" s="1" t="s">
        <v>11</v>
      </c>
      <c r="P12" s="1">
        <v>43.09</v>
      </c>
      <c r="Q12" s="1">
        <f>CONVERT(P12,"um","mm")</f>
        <v>0.04309</v>
      </c>
      <c r="R12" s="1">
        <f t="shared" si="0"/>
        <v>4.536503091326429</v>
      </c>
      <c r="T12" s="1">
        <v>16</v>
      </c>
      <c r="U12" s="1">
        <v>1.967</v>
      </c>
      <c r="V12" s="1">
        <f>CONVERT(U12,"um","mm")</f>
        <v>0.001967</v>
      </c>
      <c r="W12" s="1">
        <f t="shared" si="2"/>
        <v>8.989787327045644</v>
      </c>
    </row>
    <row r="13" spans="1:23" ht="8.25">
      <c r="A13" s="10">
        <v>0.49</v>
      </c>
      <c r="B13" s="11">
        <v>1100</v>
      </c>
      <c r="C13" s="6">
        <v>0.74</v>
      </c>
      <c r="D13" s="6">
        <v>99.3</v>
      </c>
      <c r="E13" s="6">
        <v>6.32</v>
      </c>
      <c r="F13" s="6"/>
      <c r="G13" s="6">
        <f>CONVERT(A13,"um","mm")</f>
        <v>0.00049</v>
      </c>
      <c r="H13" s="6">
        <f t="shared" si="1"/>
        <v>10.994930630321603</v>
      </c>
      <c r="I13" s="6">
        <v>99.3</v>
      </c>
      <c r="J13" s="6">
        <v>11</v>
      </c>
      <c r="K13" s="7">
        <v>6.32</v>
      </c>
      <c r="O13" s="1" t="s">
        <v>12</v>
      </c>
      <c r="P13" s="1">
        <v>12.52</v>
      </c>
      <c r="Q13" s="1">
        <f>CONVERT(P13,"um","mm")</f>
        <v>0.01252</v>
      </c>
      <c r="R13" s="1">
        <f t="shared" si="0"/>
        <v>6.319621627504194</v>
      </c>
      <c r="T13" s="1">
        <v>25</v>
      </c>
      <c r="U13" s="1">
        <v>3.418</v>
      </c>
      <c r="V13" s="1">
        <f>CONVERT(U13,"um","mm")</f>
        <v>0.003418</v>
      </c>
      <c r="W13" s="1">
        <f t="shared" si="2"/>
        <v>8.192631887648034</v>
      </c>
    </row>
    <row r="14" spans="1:23" ht="8.25">
      <c r="A14" s="10">
        <v>0.98</v>
      </c>
      <c r="B14" s="11">
        <v>1000</v>
      </c>
      <c r="C14" s="6">
        <v>7.07</v>
      </c>
      <c r="D14" s="6">
        <v>92.9</v>
      </c>
      <c r="E14" s="6">
        <v>8.81</v>
      </c>
      <c r="F14" s="6"/>
      <c r="G14" s="6">
        <f>CONVERT(A14,"um","mm")</f>
        <v>0.00098</v>
      </c>
      <c r="H14" s="6">
        <f t="shared" si="1"/>
        <v>9.994930630321603</v>
      </c>
      <c r="I14" s="6">
        <v>92.9</v>
      </c>
      <c r="J14" s="6">
        <v>10</v>
      </c>
      <c r="K14" s="7">
        <v>8.81</v>
      </c>
      <c r="O14" s="1" t="s">
        <v>29</v>
      </c>
      <c r="P14" s="1">
        <v>3.851</v>
      </c>
      <c r="Q14" s="1">
        <f>CONVERT(P14,"um","mm")</f>
        <v>0.003851</v>
      </c>
      <c r="R14" s="1">
        <f t="shared" si="0"/>
        <v>8.02055116152719</v>
      </c>
      <c r="T14" s="1">
        <v>50</v>
      </c>
      <c r="U14" s="1">
        <v>12.52</v>
      </c>
      <c r="V14" s="1">
        <f>CONVERT(U14,"um","mm")</f>
        <v>0.01252</v>
      </c>
      <c r="W14" s="1">
        <f t="shared" si="2"/>
        <v>6.319621627504194</v>
      </c>
    </row>
    <row r="15" spans="1:23" ht="8.25">
      <c r="A15" s="10">
        <v>1.95</v>
      </c>
      <c r="B15" s="11">
        <v>900</v>
      </c>
      <c r="C15" s="6">
        <v>15.9</v>
      </c>
      <c r="D15" s="6">
        <v>84.1</v>
      </c>
      <c r="E15" s="6">
        <v>11.7</v>
      </c>
      <c r="F15" s="6"/>
      <c r="G15" s="6">
        <f>CONVERT(A15,"um","mm")</f>
        <v>0.00195</v>
      </c>
      <c r="H15" s="6">
        <f t="shared" si="1"/>
        <v>9.002310160687202</v>
      </c>
      <c r="I15" s="6">
        <v>84.1</v>
      </c>
      <c r="J15" s="6">
        <v>9</v>
      </c>
      <c r="K15" s="7">
        <v>11.7</v>
      </c>
      <c r="O15" s="1" t="s">
        <v>13</v>
      </c>
      <c r="P15" s="1">
        <v>3.441</v>
      </c>
      <c r="Q15" s="1">
        <f>CONVERT(P15,"um","mm")</f>
        <v>0.003441</v>
      </c>
      <c r="R15" s="1">
        <f t="shared" si="0"/>
        <v>8.182956392587192</v>
      </c>
      <c r="T15" s="1">
        <v>75</v>
      </c>
      <c r="U15" s="1">
        <v>60.53</v>
      </c>
      <c r="V15" s="1">
        <f>CONVERT(U15,"um","mm")</f>
        <v>0.06053</v>
      </c>
      <c r="W15" s="1">
        <f t="shared" si="2"/>
        <v>4.046205838726614</v>
      </c>
    </row>
    <row r="16" spans="1:23" ht="8.25">
      <c r="A16" s="10">
        <v>3.9</v>
      </c>
      <c r="B16" s="11">
        <v>800</v>
      </c>
      <c r="C16" s="6">
        <v>27.5</v>
      </c>
      <c r="D16" s="6">
        <v>72.5</v>
      </c>
      <c r="E16" s="6">
        <v>14.1</v>
      </c>
      <c r="F16" s="6"/>
      <c r="G16" s="6">
        <f>CONVERT(A16,"um","mm")</f>
        <v>0.0039</v>
      </c>
      <c r="H16" s="6">
        <f t="shared" si="1"/>
        <v>8.002310160687202</v>
      </c>
      <c r="I16" s="6">
        <v>72.5</v>
      </c>
      <c r="J16" s="6">
        <v>8</v>
      </c>
      <c r="K16" s="7">
        <v>14.1</v>
      </c>
      <c r="O16" s="1" t="s">
        <v>14</v>
      </c>
      <c r="P16" s="1">
        <v>80.07</v>
      </c>
      <c r="Q16" s="1">
        <f>CONVERT(P16,"um","mm")</f>
        <v>0.08006999999999999</v>
      </c>
      <c r="R16" s="1">
        <f t="shared" si="0"/>
        <v>3.6425943835736896</v>
      </c>
      <c r="T16" s="1">
        <v>84</v>
      </c>
      <c r="U16" s="1">
        <v>86.14</v>
      </c>
      <c r="V16" s="1">
        <f>CONVERT(U16,"um","mm")</f>
        <v>0.08614</v>
      </c>
      <c r="W16" s="1">
        <f t="shared" si="2"/>
        <v>3.5371728661949535</v>
      </c>
    </row>
    <row r="17" spans="1:23" ht="8.25">
      <c r="A17" s="10">
        <v>7.8</v>
      </c>
      <c r="B17" s="11">
        <v>700</v>
      </c>
      <c r="C17" s="6">
        <v>41.7</v>
      </c>
      <c r="D17" s="6">
        <v>58.3</v>
      </c>
      <c r="E17" s="6">
        <v>11.8</v>
      </c>
      <c r="F17" s="6"/>
      <c r="G17" s="6">
        <f>CONVERT(A17,"um","mm")</f>
        <v>0.0078</v>
      </c>
      <c r="H17" s="6">
        <f t="shared" si="1"/>
        <v>7.002310160687201</v>
      </c>
      <c r="I17" s="6">
        <v>58.3</v>
      </c>
      <c r="J17" s="6">
        <v>7</v>
      </c>
      <c r="K17" s="7">
        <v>11.8</v>
      </c>
      <c r="O17" s="1" t="s">
        <v>15</v>
      </c>
      <c r="P17" s="1">
        <v>70.09</v>
      </c>
      <c r="T17" s="1">
        <v>90</v>
      </c>
      <c r="U17" s="1">
        <v>112</v>
      </c>
      <c r="V17" s="1">
        <f>CONVERT(U17,"um","mm")</f>
        <v>0.112</v>
      </c>
      <c r="W17" s="1">
        <f t="shared" si="2"/>
        <v>3.1584293626044833</v>
      </c>
    </row>
    <row r="18" spans="1:23" ht="8.25">
      <c r="A18" s="10">
        <v>15.6</v>
      </c>
      <c r="B18" s="11">
        <v>600</v>
      </c>
      <c r="C18" s="6">
        <v>53.5</v>
      </c>
      <c r="D18" s="6">
        <v>46.5</v>
      </c>
      <c r="E18" s="6">
        <v>9.74</v>
      </c>
      <c r="F18" s="6"/>
      <c r="G18" s="6">
        <f>CONVERT(A18,"um","mm")</f>
        <v>0.0156</v>
      </c>
      <c r="H18" s="6">
        <f t="shared" si="1"/>
        <v>6.002310160687201</v>
      </c>
      <c r="I18" s="6">
        <v>46.5</v>
      </c>
      <c r="J18" s="6">
        <v>6</v>
      </c>
      <c r="K18" s="7">
        <v>9.74</v>
      </c>
      <c r="O18" s="1" t="s">
        <v>16</v>
      </c>
      <c r="P18" s="1">
        <v>4913</v>
      </c>
      <c r="T18" s="1">
        <v>95</v>
      </c>
      <c r="U18" s="1">
        <v>163.1</v>
      </c>
      <c r="V18" s="1">
        <f>CONVERT(U18,"um","mm")</f>
        <v>0.1631</v>
      </c>
      <c r="W18" s="1">
        <f t="shared" si="2"/>
        <v>2.616171312837565</v>
      </c>
    </row>
    <row r="19" spans="1:16" ht="8.25">
      <c r="A19" s="10">
        <v>31.2</v>
      </c>
      <c r="B19" s="11">
        <v>500</v>
      </c>
      <c r="C19" s="6">
        <v>63.2</v>
      </c>
      <c r="D19" s="6">
        <v>36.8</v>
      </c>
      <c r="E19" s="6">
        <v>2.48</v>
      </c>
      <c r="F19" s="6"/>
      <c r="G19" s="6">
        <f>CONVERT(A19,"um","mm")</f>
        <v>0.0312</v>
      </c>
      <c r="H19" s="6">
        <f t="shared" si="1"/>
        <v>5.002310160687201</v>
      </c>
      <c r="I19" s="6">
        <v>36.8</v>
      </c>
      <c r="J19" s="6">
        <v>5</v>
      </c>
      <c r="K19" s="7">
        <f>SUM(E19+E20+E21+E22)</f>
        <v>12.51</v>
      </c>
      <c r="O19" s="1" t="s">
        <v>17</v>
      </c>
      <c r="P19" s="1">
        <v>162.6</v>
      </c>
    </row>
    <row r="20" spans="1:31" ht="8.25">
      <c r="A20" s="10">
        <v>37.2</v>
      </c>
      <c r="B20" s="11">
        <v>400</v>
      </c>
      <c r="C20" s="6">
        <v>65.7</v>
      </c>
      <c r="D20" s="6">
        <v>34.3</v>
      </c>
      <c r="E20" s="6">
        <v>2.8</v>
      </c>
      <c r="F20" s="6"/>
      <c r="G20" s="6">
        <f>CONVERT(A20,"um","mm")</f>
        <v>0.0372</v>
      </c>
      <c r="H20" s="6">
        <f t="shared" si="1"/>
        <v>4.748553568441418</v>
      </c>
      <c r="I20" s="6">
        <v>34.3</v>
      </c>
      <c r="J20" s="6">
        <v>4</v>
      </c>
      <c r="K20" s="7">
        <f>SUM(E23+E24+E25+E26)</f>
        <v>16.080000000000002</v>
      </c>
      <c r="O20" s="1" t="s">
        <v>30</v>
      </c>
      <c r="P20" s="1">
        <v>3.486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68.5</v>
      </c>
      <c r="D21" s="6">
        <v>31.5</v>
      </c>
      <c r="E21" s="6">
        <v>3.34</v>
      </c>
      <c r="F21" s="6"/>
      <c r="G21" s="6">
        <f>CONVERT(A21,"um","mm")</f>
        <v>0.0442</v>
      </c>
      <c r="H21" s="6">
        <f t="shared" si="1"/>
        <v>4.499809820158018</v>
      </c>
      <c r="I21" s="6">
        <v>31.5</v>
      </c>
      <c r="J21" s="6">
        <v>3</v>
      </c>
      <c r="K21" s="7">
        <f>SUM(E27+E28+E29+E30)</f>
        <v>5.9</v>
      </c>
      <c r="O21" s="1" t="s">
        <v>31</v>
      </c>
      <c r="P21" s="1">
        <v>16.81</v>
      </c>
      <c r="U21" s="1">
        <v>0.0008179999999999999</v>
      </c>
      <c r="V21" s="1">
        <v>0.001246</v>
      </c>
      <c r="W21" s="1">
        <v>0.001967</v>
      </c>
      <c r="X21" s="1">
        <v>0.003418</v>
      </c>
      <c r="Y21" s="1">
        <v>0.01252</v>
      </c>
      <c r="Z21" s="1">
        <v>0.06053</v>
      </c>
      <c r="AA21" s="1">
        <v>0.08614</v>
      </c>
      <c r="AB21" s="1">
        <v>0.112</v>
      </c>
      <c r="AC21" s="1">
        <v>0.1631</v>
      </c>
      <c r="AD21" s="1">
        <f>((W21+AA21)/2)</f>
        <v>0.044053499999999995</v>
      </c>
    </row>
    <row r="22" spans="1:31" ht="8.25">
      <c r="A22" s="10">
        <v>52.6</v>
      </c>
      <c r="B22" s="11">
        <v>270</v>
      </c>
      <c r="C22" s="6">
        <v>71.9</v>
      </c>
      <c r="D22" s="6">
        <v>28.1</v>
      </c>
      <c r="E22" s="6">
        <v>3.89</v>
      </c>
      <c r="F22" s="6"/>
      <c r="G22" s="6">
        <f>CONVERT(A22,"um","mm")</f>
        <v>0.0526</v>
      </c>
      <c r="H22" s="6">
        <f t="shared" si="1"/>
        <v>4.2487933902571475</v>
      </c>
      <c r="I22" s="6">
        <v>28.1</v>
      </c>
      <c r="J22" s="6">
        <v>2</v>
      </c>
      <c r="K22" s="7">
        <f>SUM(E31+E32+E33+E34)</f>
        <v>1.9300000000000002</v>
      </c>
      <c r="U22" s="1">
        <v>10.255611536382425</v>
      </c>
      <c r="V22" s="1">
        <v>9.648480216300173</v>
      </c>
      <c r="W22" s="1">
        <v>8.989787327045644</v>
      </c>
      <c r="X22" s="1">
        <v>8.192631887648034</v>
      </c>
      <c r="Y22" s="1">
        <v>6.319621627504194</v>
      </c>
      <c r="Z22" s="1">
        <v>4.046205838726614</v>
      </c>
      <c r="AA22" s="1">
        <v>3.5371728661949535</v>
      </c>
      <c r="AB22" s="1">
        <v>3.1584293626044833</v>
      </c>
      <c r="AC22" s="1">
        <v>2.616171312837565</v>
      </c>
      <c r="AD22" s="1">
        <f>((W22+AA22)/2)</f>
        <v>6.263480096620299</v>
      </c>
      <c r="AE22" s="1">
        <f>((X22-AB22)/2)</f>
        <v>2.5171012625217752</v>
      </c>
    </row>
    <row r="23" spans="1:11" ht="8.25">
      <c r="A23" s="10">
        <v>62.5</v>
      </c>
      <c r="B23" s="11">
        <v>230</v>
      </c>
      <c r="C23" s="6">
        <v>75.8</v>
      </c>
      <c r="D23" s="6">
        <v>24.2</v>
      </c>
      <c r="E23" s="6">
        <v>4.27</v>
      </c>
      <c r="F23" s="6"/>
      <c r="G23" s="6">
        <f>CONVERT(A23,"um","mm")</f>
        <v>0.0625</v>
      </c>
      <c r="H23" s="6">
        <f t="shared" si="1"/>
        <v>4</v>
      </c>
      <c r="I23" s="6">
        <v>24.2</v>
      </c>
      <c r="J23" s="6">
        <v>1</v>
      </c>
      <c r="K23" s="7">
        <f>SUM(E35+E36+E37+E38)</f>
        <v>0.3101</v>
      </c>
    </row>
    <row r="24" spans="1:17" ht="8.25">
      <c r="A24" s="10">
        <v>74</v>
      </c>
      <c r="B24" s="11">
        <v>200</v>
      </c>
      <c r="C24" s="6">
        <v>80</v>
      </c>
      <c r="D24" s="6">
        <v>20</v>
      </c>
      <c r="E24" s="6">
        <v>4.49</v>
      </c>
      <c r="F24" s="6"/>
      <c r="G24" s="6">
        <f>CONVERT(A24,"um","mm")</f>
        <v>0.074</v>
      </c>
      <c r="H24" s="6">
        <f t="shared" si="1"/>
        <v>3.7563309190331378</v>
      </c>
      <c r="I24" s="6">
        <v>20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84.5</v>
      </c>
      <c r="D25" s="6">
        <v>15.5</v>
      </c>
      <c r="E25" s="6">
        <v>4.13</v>
      </c>
      <c r="F25" s="6"/>
      <c r="G25" s="6">
        <f>CONVERT(A25,"um","mm")</f>
        <v>0.088</v>
      </c>
      <c r="H25" s="6">
        <f t="shared" si="1"/>
        <v>3.50635266602479</v>
      </c>
      <c r="I25" s="6">
        <v>15.5</v>
      </c>
      <c r="J25" s="6">
        <v>-1</v>
      </c>
      <c r="K25" s="7">
        <f>SUM(E43+E44)</f>
        <v>0</v>
      </c>
      <c r="O25" s="1">
        <f>SUM(K25+K24+K23+K22+K21+K20)</f>
        <v>24.220100000000002</v>
      </c>
      <c r="P25" s="1">
        <f>SUM(K19+K18+K17+K16)</f>
        <v>48.15</v>
      </c>
      <c r="Q25" s="1">
        <f>SUM(K15+K14+K13+K12+K11+K10)</f>
        <v>27.569999999999997</v>
      </c>
    </row>
    <row r="26" spans="1:11" ht="8.25">
      <c r="A26" s="10">
        <v>105</v>
      </c>
      <c r="B26" s="11">
        <v>140</v>
      </c>
      <c r="C26" s="6">
        <v>88.7</v>
      </c>
      <c r="D26" s="6">
        <v>11.3</v>
      </c>
      <c r="E26" s="6">
        <v>3.19</v>
      </c>
      <c r="F26" s="6"/>
      <c r="G26" s="6">
        <f>CONVERT(A26,"um","mm")</f>
        <v>0.105</v>
      </c>
      <c r="H26" s="6">
        <f t="shared" si="1"/>
        <v>3.2515387669959646</v>
      </c>
      <c r="I26" s="6">
        <v>11.3</v>
      </c>
      <c r="J26" s="6"/>
      <c r="K26" s="7"/>
    </row>
    <row r="27" spans="1:11" ht="8.25">
      <c r="A27" s="10">
        <v>125</v>
      </c>
      <c r="B27" s="11">
        <v>120</v>
      </c>
      <c r="C27" s="6">
        <v>91.9</v>
      </c>
      <c r="D27" s="6">
        <v>8.14</v>
      </c>
      <c r="E27" s="6">
        <v>2.26</v>
      </c>
      <c r="F27" s="6"/>
      <c r="G27" s="6">
        <f>CONVERT(A27,"um","mm")</f>
        <v>0.125</v>
      </c>
      <c r="H27" s="6">
        <f t="shared" si="1"/>
        <v>3</v>
      </c>
      <c r="I27" s="6">
        <v>8.14</v>
      </c>
      <c r="J27" s="6"/>
      <c r="K27" s="7"/>
    </row>
    <row r="28" spans="1:11" ht="8.25">
      <c r="A28" s="10">
        <v>149</v>
      </c>
      <c r="B28" s="11">
        <v>100</v>
      </c>
      <c r="C28" s="6">
        <v>94.1</v>
      </c>
      <c r="D28" s="6">
        <v>5.88</v>
      </c>
      <c r="E28" s="6">
        <v>1.57</v>
      </c>
      <c r="F28" s="6"/>
      <c r="G28" s="6">
        <f>CONVERT(A28,"um","mm")</f>
        <v>0.149</v>
      </c>
      <c r="H28" s="6">
        <f t="shared" si="1"/>
        <v>2.746615764199926</v>
      </c>
      <c r="I28" s="6">
        <v>5.88</v>
      </c>
      <c r="J28" s="6"/>
      <c r="K28" s="7"/>
    </row>
    <row r="29" spans="1:11" ht="8.25">
      <c r="A29" s="10">
        <v>177</v>
      </c>
      <c r="B29" s="11">
        <v>80</v>
      </c>
      <c r="C29" s="6">
        <v>95.7</v>
      </c>
      <c r="D29" s="6">
        <v>4.31</v>
      </c>
      <c r="E29" s="6">
        <v>1.17</v>
      </c>
      <c r="F29" s="6"/>
      <c r="G29" s="6">
        <f>CONVERT(A29,"um","mm")</f>
        <v>0.177</v>
      </c>
      <c r="H29" s="6">
        <f t="shared" si="1"/>
        <v>2.49817873457909</v>
      </c>
      <c r="I29" s="6">
        <v>4.31</v>
      </c>
      <c r="J29" s="6"/>
      <c r="K29" s="7"/>
    </row>
    <row r="30" spans="1:11" ht="8.25">
      <c r="A30" s="10">
        <v>210</v>
      </c>
      <c r="B30" s="11">
        <v>70</v>
      </c>
      <c r="C30" s="6">
        <v>96.9</v>
      </c>
      <c r="D30" s="6">
        <v>3.15</v>
      </c>
      <c r="E30" s="6">
        <v>0.9</v>
      </c>
      <c r="F30" s="6"/>
      <c r="G30" s="6">
        <f>CONVERT(A30,"um","mm")</f>
        <v>0.21</v>
      </c>
      <c r="H30" s="6">
        <f t="shared" si="1"/>
        <v>2.2515387669959646</v>
      </c>
      <c r="I30" s="6">
        <v>3.15</v>
      </c>
      <c r="J30" s="6"/>
      <c r="K30" s="7"/>
    </row>
    <row r="31" spans="1:11" ht="8.25">
      <c r="A31" s="10">
        <v>250</v>
      </c>
      <c r="B31" s="11">
        <v>60</v>
      </c>
      <c r="C31" s="6">
        <v>97.8</v>
      </c>
      <c r="D31" s="6">
        <v>2.24</v>
      </c>
      <c r="E31" s="6">
        <v>0.63</v>
      </c>
      <c r="F31" s="6"/>
      <c r="G31" s="6">
        <f>CONVERT(A31,"um","mm")</f>
        <v>0.25</v>
      </c>
      <c r="H31" s="6">
        <f t="shared" si="1"/>
        <v>2</v>
      </c>
      <c r="I31" s="6">
        <v>2.24</v>
      </c>
      <c r="J31" s="6"/>
      <c r="K31" s="7"/>
    </row>
    <row r="32" spans="1:11" ht="8.25">
      <c r="A32" s="10">
        <v>297</v>
      </c>
      <c r="B32" s="11">
        <v>50</v>
      </c>
      <c r="C32" s="6">
        <v>98.4</v>
      </c>
      <c r="D32" s="6">
        <v>1.61</v>
      </c>
      <c r="E32" s="6">
        <v>0.49</v>
      </c>
      <c r="F32" s="6"/>
      <c r="G32" s="6">
        <f>CONVERT(A32,"um","mm")</f>
        <v>0.297</v>
      </c>
      <c r="H32" s="6">
        <f t="shared" si="1"/>
        <v>1.7514651638613215</v>
      </c>
      <c r="I32" s="6">
        <v>1.61</v>
      </c>
      <c r="J32" s="6"/>
      <c r="K32" s="7"/>
    </row>
    <row r="33" spans="1:11" ht="8.25">
      <c r="A33" s="10">
        <v>354</v>
      </c>
      <c r="B33" s="11">
        <v>45</v>
      </c>
      <c r="C33" s="6">
        <v>98.9</v>
      </c>
      <c r="D33" s="6">
        <v>1.12</v>
      </c>
      <c r="E33" s="6">
        <v>0.42</v>
      </c>
      <c r="F33" s="6"/>
      <c r="G33" s="6">
        <f>CONVERT(A33,"um","mm")</f>
        <v>0.354</v>
      </c>
      <c r="H33" s="6">
        <f t="shared" si="1"/>
        <v>1.4981787345790896</v>
      </c>
      <c r="I33" s="6">
        <v>1.12</v>
      </c>
      <c r="J33" s="6"/>
      <c r="K33" s="7"/>
    </row>
    <row r="34" spans="1:11" ht="8.25">
      <c r="A34" s="10">
        <v>420</v>
      </c>
      <c r="B34" s="11">
        <v>40</v>
      </c>
      <c r="C34" s="6">
        <v>99.3</v>
      </c>
      <c r="D34" s="6">
        <v>0.7</v>
      </c>
      <c r="E34" s="6">
        <v>0.39</v>
      </c>
      <c r="F34" s="6"/>
      <c r="G34" s="6">
        <f>CONVERT(A34,"um","mm")</f>
        <v>0.42</v>
      </c>
      <c r="H34" s="6">
        <f t="shared" si="1"/>
        <v>1.2515387669959643</v>
      </c>
      <c r="I34" s="6">
        <v>0.7</v>
      </c>
      <c r="J34" s="6"/>
      <c r="K34" s="7"/>
    </row>
    <row r="35" spans="1:11" ht="8.25">
      <c r="A35" s="10">
        <v>500</v>
      </c>
      <c r="B35" s="11">
        <v>35</v>
      </c>
      <c r="C35" s="6">
        <v>99.7</v>
      </c>
      <c r="D35" s="6">
        <v>0.31</v>
      </c>
      <c r="E35" s="6">
        <v>0.24</v>
      </c>
      <c r="F35" s="6"/>
      <c r="G35" s="6">
        <f>CONVERT(A35,"um","mm")</f>
        <v>0.5</v>
      </c>
      <c r="H35" s="6">
        <f t="shared" si="1"/>
        <v>1</v>
      </c>
      <c r="I35" s="6">
        <v>0.31</v>
      </c>
      <c r="J35" s="6"/>
      <c r="K35" s="7"/>
    </row>
    <row r="36" spans="1:11" ht="8.25">
      <c r="A36" s="10">
        <v>590</v>
      </c>
      <c r="B36" s="11">
        <v>30</v>
      </c>
      <c r="C36" s="6">
        <v>99.9</v>
      </c>
      <c r="D36" s="6">
        <v>0.07</v>
      </c>
      <c r="E36" s="6">
        <v>0.068</v>
      </c>
      <c r="F36" s="6"/>
      <c r="G36" s="6">
        <f>CONVERT(A36,"um","mm")</f>
        <v>0.59</v>
      </c>
      <c r="H36" s="6">
        <f t="shared" si="1"/>
        <v>0.7612131404128836</v>
      </c>
      <c r="I36" s="6">
        <v>0.07</v>
      </c>
      <c r="J36" s="6"/>
      <c r="K36" s="7"/>
    </row>
    <row r="37" spans="1:11" ht="8.25">
      <c r="A37" s="10">
        <v>710</v>
      </c>
      <c r="B37" s="11">
        <v>25</v>
      </c>
      <c r="C37" s="6">
        <v>99.998</v>
      </c>
      <c r="D37" s="6">
        <v>0.0021</v>
      </c>
      <c r="E37" s="6">
        <v>0.0021</v>
      </c>
      <c r="F37" s="6"/>
      <c r="G37" s="6">
        <f>CONVERT(A37,"um","mm")</f>
        <v>0.71</v>
      </c>
      <c r="H37" s="6">
        <f t="shared" si="1"/>
        <v>0.49410907027004275</v>
      </c>
      <c r="I37" s="6">
        <v>0.0021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37242.486805555556</v>
      </c>
    </row>
    <row r="2" spans="1:5" ht="8.25">
      <c r="A2" s="1" t="s">
        <v>1</v>
      </c>
      <c r="B2" s="1" t="s">
        <v>67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68</v>
      </c>
      <c r="C3" s="1">
        <f>AVERAGE(E3:F3)</f>
        <v>11.375</v>
      </c>
      <c r="D3" s="1">
        <f>CONVERT(C3,"ft","m")</f>
        <v>3.4671</v>
      </c>
      <c r="E3" s="1">
        <f>CONVERT(VALUE(LEFT(B4,3)),"in","ft")</f>
        <v>11.25</v>
      </c>
      <c r="F3" s="1">
        <f>CONVERT(VALUE(RIGHT(B4,3)),"in","ft")</f>
        <v>11.5</v>
      </c>
    </row>
    <row r="4" spans="1:2" ht="8.25">
      <c r="A4" s="1" t="s">
        <v>5</v>
      </c>
      <c r="B4" s="1" t="s">
        <v>69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0.873</v>
      </c>
      <c r="V10" s="1">
        <f>CONVERT(U10,"um","mm")</f>
        <v>0.000873</v>
      </c>
      <c r="W10" s="1">
        <f>-LOG(V10/1,2)</f>
        <v>10.161730725694735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1.395</v>
      </c>
      <c r="V11" s="1">
        <f>CONVERT(U11,"um","mm")</f>
        <v>0.001395</v>
      </c>
      <c r="W11" s="1">
        <f aca="true" t="shared" si="2" ref="W11:W18">-LOG(V11/1,2)</f>
        <v>9.485519162607623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0.65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0.65</v>
      </c>
      <c r="O12" s="1" t="s">
        <v>11</v>
      </c>
      <c r="P12" s="1">
        <v>53.24</v>
      </c>
      <c r="Q12" s="1">
        <f>CONVERT(P12,"um","mm")</f>
        <v>0.05324</v>
      </c>
      <c r="R12" s="1">
        <f t="shared" si="0"/>
        <v>4.23134561852492</v>
      </c>
      <c r="T12" s="1">
        <v>16</v>
      </c>
      <c r="U12" s="1">
        <v>2.296</v>
      </c>
      <c r="V12" s="1">
        <f>CONVERT(U12,"um","mm")</f>
        <v>0.002296</v>
      </c>
      <c r="W12" s="1">
        <f t="shared" si="2"/>
        <v>8.766661642648486</v>
      </c>
    </row>
    <row r="13" spans="1:23" ht="8.25">
      <c r="A13" s="10">
        <v>0.49</v>
      </c>
      <c r="B13" s="11">
        <v>1100</v>
      </c>
      <c r="C13" s="6">
        <v>0.65</v>
      </c>
      <c r="D13" s="6">
        <v>99.4</v>
      </c>
      <c r="E13" s="6">
        <v>5.53</v>
      </c>
      <c r="F13" s="6"/>
      <c r="G13" s="6">
        <f>CONVERT(A13,"um","mm")</f>
        <v>0.00049</v>
      </c>
      <c r="H13" s="6">
        <f t="shared" si="1"/>
        <v>10.994930630321603</v>
      </c>
      <c r="I13" s="6">
        <v>99.4</v>
      </c>
      <c r="J13" s="6">
        <v>11</v>
      </c>
      <c r="K13" s="7">
        <v>5.53</v>
      </c>
      <c r="O13" s="1" t="s">
        <v>12</v>
      </c>
      <c r="P13" s="1">
        <v>19.98</v>
      </c>
      <c r="Q13" s="1">
        <f>CONVERT(P13,"um","mm")</f>
        <v>0.01998</v>
      </c>
      <c r="R13" s="1">
        <f t="shared" si="0"/>
        <v>5.645299606644394</v>
      </c>
      <c r="T13" s="1">
        <v>25</v>
      </c>
      <c r="U13" s="1">
        <v>4.118</v>
      </c>
      <c r="V13" s="1">
        <f>CONVERT(U13,"um","mm")</f>
        <v>0.004118</v>
      </c>
      <c r="W13" s="1">
        <f t="shared" si="2"/>
        <v>7.92384045469192</v>
      </c>
    </row>
    <row r="14" spans="1:23" ht="8.25">
      <c r="A14" s="10">
        <v>0.98</v>
      </c>
      <c r="B14" s="11">
        <v>1000</v>
      </c>
      <c r="C14" s="6">
        <v>6.17</v>
      </c>
      <c r="D14" s="6">
        <v>93.8</v>
      </c>
      <c r="E14" s="6">
        <v>7.74</v>
      </c>
      <c r="F14" s="6"/>
      <c r="G14" s="6">
        <f>CONVERT(A14,"um","mm")</f>
        <v>0.00098</v>
      </c>
      <c r="H14" s="6">
        <f t="shared" si="1"/>
        <v>9.994930630321603</v>
      </c>
      <c r="I14" s="6">
        <v>93.8</v>
      </c>
      <c r="J14" s="6">
        <v>10</v>
      </c>
      <c r="K14" s="7">
        <v>7.74</v>
      </c>
      <c r="O14" s="1" t="s">
        <v>29</v>
      </c>
      <c r="P14" s="1">
        <v>4.38</v>
      </c>
      <c r="Q14" s="1">
        <f>CONVERT(P14,"um","mm")</f>
        <v>0.00438</v>
      </c>
      <c r="R14" s="1">
        <f t="shared" si="0"/>
        <v>7.834853414835639</v>
      </c>
      <c r="T14" s="1">
        <v>50</v>
      </c>
      <c r="U14" s="1">
        <v>19.98</v>
      </c>
      <c r="V14" s="1">
        <f>CONVERT(U14,"um","mm")</f>
        <v>0.01998</v>
      </c>
      <c r="W14" s="1">
        <f t="shared" si="2"/>
        <v>5.645299606644394</v>
      </c>
    </row>
    <row r="15" spans="1:23" ht="8.25">
      <c r="A15" s="10">
        <v>1.95</v>
      </c>
      <c r="B15" s="11">
        <v>900</v>
      </c>
      <c r="C15" s="6">
        <v>13.9</v>
      </c>
      <c r="D15" s="6">
        <v>86.1</v>
      </c>
      <c r="E15" s="6">
        <v>10.2</v>
      </c>
      <c r="F15" s="6"/>
      <c r="G15" s="6">
        <f>CONVERT(A15,"um","mm")</f>
        <v>0.00195</v>
      </c>
      <c r="H15" s="6">
        <f t="shared" si="1"/>
        <v>9.002310160687202</v>
      </c>
      <c r="I15" s="6">
        <v>86.1</v>
      </c>
      <c r="J15" s="6">
        <v>9</v>
      </c>
      <c r="K15" s="7">
        <v>10.2</v>
      </c>
      <c r="O15" s="1" t="s">
        <v>13</v>
      </c>
      <c r="P15" s="1">
        <v>2.665</v>
      </c>
      <c r="Q15" s="1">
        <f>CONVERT(P15,"um","mm")</f>
        <v>0.002665</v>
      </c>
      <c r="R15" s="1">
        <f t="shared" si="0"/>
        <v>8.551648751677636</v>
      </c>
      <c r="T15" s="1">
        <v>75</v>
      </c>
      <c r="U15" s="1">
        <v>77</v>
      </c>
      <c r="V15" s="1">
        <f>CONVERT(U15,"um","mm")</f>
        <v>0.077</v>
      </c>
      <c r="W15" s="1">
        <f t="shared" si="2"/>
        <v>3.6989977439671855</v>
      </c>
    </row>
    <row r="16" spans="1:23" ht="8.25">
      <c r="A16" s="10">
        <v>3.9</v>
      </c>
      <c r="B16" s="11">
        <v>800</v>
      </c>
      <c r="C16" s="6">
        <v>24.1</v>
      </c>
      <c r="D16" s="6">
        <v>75.9</v>
      </c>
      <c r="E16" s="6">
        <v>12.2</v>
      </c>
      <c r="F16" s="6"/>
      <c r="G16" s="6">
        <f>CONVERT(A16,"um","mm")</f>
        <v>0.0039</v>
      </c>
      <c r="H16" s="6">
        <f t="shared" si="1"/>
        <v>8.002310160687202</v>
      </c>
      <c r="I16" s="6">
        <v>75.9</v>
      </c>
      <c r="J16" s="6">
        <v>8</v>
      </c>
      <c r="K16" s="7">
        <v>12.2</v>
      </c>
      <c r="O16" s="1" t="s">
        <v>14</v>
      </c>
      <c r="P16" s="1">
        <v>87.9</v>
      </c>
      <c r="Q16" s="1">
        <f>CONVERT(P16,"um","mm")</f>
        <v>0.0879</v>
      </c>
      <c r="R16" s="1">
        <f t="shared" si="0"/>
        <v>3.507993024406045</v>
      </c>
      <c r="T16" s="1">
        <v>84</v>
      </c>
      <c r="U16" s="1">
        <v>102.1</v>
      </c>
      <c r="V16" s="1">
        <f>CONVERT(U16,"um","mm")</f>
        <v>0.1021</v>
      </c>
      <c r="W16" s="1">
        <f t="shared" si="2"/>
        <v>3.2919452286716484</v>
      </c>
    </row>
    <row r="17" spans="1:23" ht="8.25">
      <c r="A17" s="10">
        <v>7.8</v>
      </c>
      <c r="B17" s="11">
        <v>700</v>
      </c>
      <c r="C17" s="6">
        <v>36.2</v>
      </c>
      <c r="D17" s="6">
        <v>63.8</v>
      </c>
      <c r="E17" s="6">
        <v>10.3</v>
      </c>
      <c r="F17" s="6"/>
      <c r="G17" s="6">
        <f>CONVERT(A17,"um","mm")</f>
        <v>0.0078</v>
      </c>
      <c r="H17" s="6">
        <f t="shared" si="1"/>
        <v>7.002310160687201</v>
      </c>
      <c r="I17" s="6">
        <v>63.8</v>
      </c>
      <c r="J17" s="6">
        <v>7</v>
      </c>
      <c r="K17" s="7">
        <v>10.3</v>
      </c>
      <c r="O17" s="1" t="s">
        <v>15</v>
      </c>
      <c r="P17" s="1">
        <v>81.22</v>
      </c>
      <c r="T17" s="1">
        <v>90</v>
      </c>
      <c r="U17" s="1">
        <v>128.8</v>
      </c>
      <c r="V17" s="1">
        <f>CONVERT(U17,"um","mm")</f>
        <v>0.1288</v>
      </c>
      <c r="W17" s="1">
        <f t="shared" si="2"/>
        <v>2.9567955014348324</v>
      </c>
    </row>
    <row r="18" spans="1:23" ht="8.25">
      <c r="A18" s="10">
        <v>15.6</v>
      </c>
      <c r="B18" s="11">
        <v>600</v>
      </c>
      <c r="C18" s="6">
        <v>46.6</v>
      </c>
      <c r="D18" s="6">
        <v>53.4</v>
      </c>
      <c r="E18" s="6">
        <v>9.17</v>
      </c>
      <c r="F18" s="6"/>
      <c r="G18" s="6">
        <f>CONVERT(A18,"um","mm")</f>
        <v>0.0156</v>
      </c>
      <c r="H18" s="6">
        <f t="shared" si="1"/>
        <v>6.002310160687201</v>
      </c>
      <c r="I18" s="6">
        <v>53.4</v>
      </c>
      <c r="J18" s="6">
        <v>6</v>
      </c>
      <c r="K18" s="7">
        <v>9.17</v>
      </c>
      <c r="O18" s="1" t="s">
        <v>16</v>
      </c>
      <c r="P18" s="1">
        <v>6596</v>
      </c>
      <c r="T18" s="1">
        <v>95</v>
      </c>
      <c r="U18" s="1">
        <v>179.8</v>
      </c>
      <c r="V18" s="1">
        <f>CONVERT(U18,"um","mm")</f>
        <v>0.1798</v>
      </c>
      <c r="W18" s="1">
        <f t="shared" si="2"/>
        <v>2.475535074035002</v>
      </c>
    </row>
    <row r="19" spans="1:16" ht="8.25">
      <c r="A19" s="10">
        <v>31.2</v>
      </c>
      <c r="B19" s="11">
        <v>500</v>
      </c>
      <c r="C19" s="6">
        <v>55.7</v>
      </c>
      <c r="D19" s="6">
        <v>44.3</v>
      </c>
      <c r="E19" s="6">
        <v>2.53</v>
      </c>
      <c r="F19" s="6"/>
      <c r="G19" s="6">
        <f>CONVERT(A19,"um","mm")</f>
        <v>0.0312</v>
      </c>
      <c r="H19" s="6">
        <f t="shared" si="1"/>
        <v>5.002310160687201</v>
      </c>
      <c r="I19" s="6">
        <v>44.3</v>
      </c>
      <c r="J19" s="6">
        <v>5</v>
      </c>
      <c r="K19" s="7">
        <f>SUM(E19+E20+E21+E22)</f>
        <v>13.149999999999999</v>
      </c>
      <c r="O19" s="1" t="s">
        <v>17</v>
      </c>
      <c r="P19" s="1">
        <v>152.6</v>
      </c>
    </row>
    <row r="20" spans="1:31" ht="8.25">
      <c r="A20" s="10">
        <v>37.2</v>
      </c>
      <c r="B20" s="11">
        <v>400</v>
      </c>
      <c r="C20" s="6">
        <v>58.3</v>
      </c>
      <c r="D20" s="6">
        <v>41.7</v>
      </c>
      <c r="E20" s="6">
        <v>2.92</v>
      </c>
      <c r="F20" s="6"/>
      <c r="G20" s="6">
        <f>CONVERT(A20,"um","mm")</f>
        <v>0.0372</v>
      </c>
      <c r="H20" s="6">
        <f t="shared" si="1"/>
        <v>4.748553568441418</v>
      </c>
      <c r="I20" s="6">
        <v>41.7</v>
      </c>
      <c r="J20" s="6">
        <v>4</v>
      </c>
      <c r="K20" s="7">
        <f>SUM(E23+E24+E25+E26)</f>
        <v>20.48</v>
      </c>
      <c r="O20" s="1" t="s">
        <v>30</v>
      </c>
      <c r="P20" s="1">
        <v>3.415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61.2</v>
      </c>
      <c r="D21" s="6">
        <v>38.8</v>
      </c>
      <c r="E21" s="6">
        <v>3.51</v>
      </c>
      <c r="F21" s="6"/>
      <c r="G21" s="6">
        <f>CONVERT(A21,"um","mm")</f>
        <v>0.0442</v>
      </c>
      <c r="H21" s="6">
        <f t="shared" si="1"/>
        <v>4.499809820158018</v>
      </c>
      <c r="I21" s="6">
        <v>38.8</v>
      </c>
      <c r="J21" s="6">
        <v>3</v>
      </c>
      <c r="K21" s="7">
        <f>SUM(E27+E28+E29+E30)</f>
        <v>7.85</v>
      </c>
      <c r="O21" s="1" t="s">
        <v>31</v>
      </c>
      <c r="P21" s="1">
        <v>15.79</v>
      </c>
      <c r="U21" s="1">
        <v>0.000873</v>
      </c>
      <c r="V21" s="1">
        <v>0.001395</v>
      </c>
      <c r="W21" s="1">
        <v>0.002296</v>
      </c>
      <c r="X21" s="1">
        <v>0.004118</v>
      </c>
      <c r="Y21" s="1">
        <v>0.01998</v>
      </c>
      <c r="Z21" s="1">
        <v>0.077</v>
      </c>
      <c r="AA21" s="1">
        <v>0.1021</v>
      </c>
      <c r="AB21" s="1">
        <v>0.1288</v>
      </c>
      <c r="AC21" s="1">
        <v>0.1798</v>
      </c>
      <c r="AD21" s="1">
        <f>((W21+AA21)/2)</f>
        <v>0.052198</v>
      </c>
    </row>
    <row r="22" spans="1:31" ht="8.25">
      <c r="A22" s="10">
        <v>52.6</v>
      </c>
      <c r="B22" s="11">
        <v>270</v>
      </c>
      <c r="C22" s="6">
        <v>64.7</v>
      </c>
      <c r="D22" s="6">
        <v>35.3</v>
      </c>
      <c r="E22" s="6">
        <v>4.19</v>
      </c>
      <c r="F22" s="6"/>
      <c r="G22" s="6">
        <f>CONVERT(A22,"um","mm")</f>
        <v>0.0526</v>
      </c>
      <c r="H22" s="6">
        <f t="shared" si="1"/>
        <v>4.2487933902571475</v>
      </c>
      <c r="I22" s="6">
        <v>35.3</v>
      </c>
      <c r="J22" s="6">
        <v>2</v>
      </c>
      <c r="K22" s="7">
        <f>SUM(E31+E32+E33+E34)</f>
        <v>2.07</v>
      </c>
      <c r="U22" s="1">
        <v>10.161730725694735</v>
      </c>
      <c r="V22" s="1">
        <v>9.485519162607623</v>
      </c>
      <c r="W22" s="1">
        <v>8.766661642648486</v>
      </c>
      <c r="X22" s="1">
        <v>7.92384045469192</v>
      </c>
      <c r="Y22" s="1">
        <v>5.645299606644394</v>
      </c>
      <c r="Z22" s="1">
        <v>3.6989977439671855</v>
      </c>
      <c r="AA22" s="1">
        <v>3.2919452286716484</v>
      </c>
      <c r="AB22" s="1">
        <v>2.9567955014348324</v>
      </c>
      <c r="AC22" s="1">
        <v>2.475535074035002</v>
      </c>
      <c r="AD22" s="1">
        <f>((W22+AA22)/2)</f>
        <v>6.029303435660068</v>
      </c>
      <c r="AE22" s="1">
        <f>((X22-AB22)/2)</f>
        <v>2.4835224766285435</v>
      </c>
    </row>
    <row r="23" spans="1:11" ht="8.25">
      <c r="A23" s="10">
        <v>62.5</v>
      </c>
      <c r="B23" s="11">
        <v>230</v>
      </c>
      <c r="C23" s="6">
        <v>68.9</v>
      </c>
      <c r="D23" s="6">
        <v>31.1</v>
      </c>
      <c r="E23" s="6">
        <v>4.87</v>
      </c>
      <c r="F23" s="6"/>
      <c r="G23" s="6">
        <f>CONVERT(A23,"um","mm")</f>
        <v>0.0625</v>
      </c>
      <c r="H23" s="6">
        <f t="shared" si="1"/>
        <v>4</v>
      </c>
      <c r="I23" s="6">
        <v>31.1</v>
      </c>
      <c r="J23" s="6">
        <v>1</v>
      </c>
      <c r="K23" s="7">
        <f>SUM(E35+E36+E37+E38)</f>
        <v>0.7378</v>
      </c>
    </row>
    <row r="24" spans="1:17" ht="8.25">
      <c r="A24" s="10">
        <v>74</v>
      </c>
      <c r="B24" s="11">
        <v>200</v>
      </c>
      <c r="C24" s="6">
        <v>73.8</v>
      </c>
      <c r="D24" s="6">
        <v>26.2</v>
      </c>
      <c r="E24" s="6">
        <v>5.53</v>
      </c>
      <c r="F24" s="6"/>
      <c r="G24" s="6">
        <f>CONVERT(A24,"um","mm")</f>
        <v>0.074</v>
      </c>
      <c r="H24" s="6">
        <f t="shared" si="1"/>
        <v>3.7563309190331378</v>
      </c>
      <c r="I24" s="6">
        <v>26.2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79.3</v>
      </c>
      <c r="D25" s="6">
        <v>20.7</v>
      </c>
      <c r="E25" s="6">
        <v>5.52</v>
      </c>
      <c r="F25" s="6"/>
      <c r="G25" s="6">
        <f>CONVERT(A25,"um","mm")</f>
        <v>0.088</v>
      </c>
      <c r="H25" s="6">
        <f t="shared" si="1"/>
        <v>3.50635266602479</v>
      </c>
      <c r="I25" s="6">
        <v>20.7</v>
      </c>
      <c r="J25" s="6">
        <v>-1</v>
      </c>
      <c r="K25" s="7">
        <f>SUM(E43+E44)</f>
        <v>0</v>
      </c>
      <c r="O25" s="1">
        <f>SUM(K25+K24+K23+K22+K21+K20)</f>
        <v>31.1378</v>
      </c>
      <c r="P25" s="1">
        <f>SUM(K19+K18+K17+K16)</f>
        <v>44.82000000000001</v>
      </c>
      <c r="Q25" s="1">
        <f>SUM(K15+K14+K13+K12+K11+K10)</f>
        <v>24.119999999999997</v>
      </c>
    </row>
    <row r="26" spans="1:11" ht="8.25">
      <c r="A26" s="10">
        <v>105</v>
      </c>
      <c r="B26" s="11">
        <v>140</v>
      </c>
      <c r="C26" s="6">
        <v>84.8</v>
      </c>
      <c r="D26" s="6">
        <v>15.2</v>
      </c>
      <c r="E26" s="6">
        <v>4.56</v>
      </c>
      <c r="F26" s="6"/>
      <c r="G26" s="6">
        <f>CONVERT(A26,"um","mm")</f>
        <v>0.105</v>
      </c>
      <c r="H26" s="6">
        <f t="shared" si="1"/>
        <v>3.2515387669959646</v>
      </c>
      <c r="I26" s="6">
        <v>15.2</v>
      </c>
      <c r="J26" s="6"/>
      <c r="K26" s="7"/>
    </row>
    <row r="27" spans="1:11" ht="8.25">
      <c r="A27" s="10">
        <v>125</v>
      </c>
      <c r="B27" s="11">
        <v>120</v>
      </c>
      <c r="C27" s="6">
        <v>89.4</v>
      </c>
      <c r="D27" s="6">
        <v>10.6</v>
      </c>
      <c r="E27" s="6">
        <v>3.32</v>
      </c>
      <c r="F27" s="6"/>
      <c r="G27" s="6">
        <f>CONVERT(A27,"um","mm")</f>
        <v>0.125</v>
      </c>
      <c r="H27" s="6">
        <f t="shared" si="1"/>
        <v>3</v>
      </c>
      <c r="I27" s="6">
        <v>10.6</v>
      </c>
      <c r="J27" s="6"/>
      <c r="K27" s="7"/>
    </row>
    <row r="28" spans="1:11" ht="8.25">
      <c r="A28" s="10">
        <v>149</v>
      </c>
      <c r="B28" s="11">
        <v>100</v>
      </c>
      <c r="C28" s="6">
        <v>92.7</v>
      </c>
      <c r="D28" s="6">
        <v>7.32</v>
      </c>
      <c r="E28" s="6">
        <v>2.19</v>
      </c>
      <c r="F28" s="6"/>
      <c r="G28" s="6">
        <f>CONVERT(A28,"um","mm")</f>
        <v>0.149</v>
      </c>
      <c r="H28" s="6">
        <f t="shared" si="1"/>
        <v>2.746615764199926</v>
      </c>
      <c r="I28" s="6">
        <v>7.32</v>
      </c>
      <c r="J28" s="6"/>
      <c r="K28" s="7"/>
    </row>
    <row r="29" spans="1:11" ht="8.25">
      <c r="A29" s="10">
        <v>177</v>
      </c>
      <c r="B29" s="11">
        <v>80</v>
      </c>
      <c r="C29" s="6">
        <v>94.9</v>
      </c>
      <c r="D29" s="6">
        <v>5.14</v>
      </c>
      <c r="E29" s="6">
        <v>1.41</v>
      </c>
      <c r="F29" s="6"/>
      <c r="G29" s="6">
        <f>CONVERT(A29,"um","mm")</f>
        <v>0.177</v>
      </c>
      <c r="H29" s="6">
        <f t="shared" si="1"/>
        <v>2.49817873457909</v>
      </c>
      <c r="I29" s="6">
        <v>5.14</v>
      </c>
      <c r="J29" s="6"/>
      <c r="K29" s="7"/>
    </row>
    <row r="30" spans="1:11" ht="8.25">
      <c r="A30" s="10">
        <v>210</v>
      </c>
      <c r="B30" s="11">
        <v>70</v>
      </c>
      <c r="C30" s="6">
        <v>96.3</v>
      </c>
      <c r="D30" s="6">
        <v>3.73</v>
      </c>
      <c r="E30" s="6">
        <v>0.93</v>
      </c>
      <c r="F30" s="6"/>
      <c r="G30" s="6">
        <f>CONVERT(A30,"um","mm")</f>
        <v>0.21</v>
      </c>
      <c r="H30" s="6">
        <f t="shared" si="1"/>
        <v>2.2515387669959646</v>
      </c>
      <c r="I30" s="6">
        <v>3.73</v>
      </c>
      <c r="J30" s="6"/>
      <c r="K30" s="7"/>
    </row>
    <row r="31" spans="1:11" ht="8.25">
      <c r="A31" s="10">
        <v>250</v>
      </c>
      <c r="B31" s="11">
        <v>60</v>
      </c>
      <c r="C31" s="6">
        <v>97.2</v>
      </c>
      <c r="D31" s="6">
        <v>2.8</v>
      </c>
      <c r="E31" s="6">
        <v>0.58</v>
      </c>
      <c r="F31" s="6"/>
      <c r="G31" s="6">
        <f>CONVERT(A31,"um","mm")</f>
        <v>0.25</v>
      </c>
      <c r="H31" s="6">
        <f t="shared" si="1"/>
        <v>2</v>
      </c>
      <c r="I31" s="6">
        <v>2.8</v>
      </c>
      <c r="J31" s="6"/>
      <c r="K31" s="7"/>
    </row>
    <row r="32" spans="1:11" ht="8.25">
      <c r="A32" s="10">
        <v>297</v>
      </c>
      <c r="B32" s="11">
        <v>50</v>
      </c>
      <c r="C32" s="6">
        <v>97.8</v>
      </c>
      <c r="D32" s="6">
        <v>2.22</v>
      </c>
      <c r="E32" s="6">
        <v>0.45</v>
      </c>
      <c r="F32" s="6"/>
      <c r="G32" s="6">
        <f>CONVERT(A32,"um","mm")</f>
        <v>0.297</v>
      </c>
      <c r="H32" s="6">
        <f t="shared" si="1"/>
        <v>1.7514651638613215</v>
      </c>
      <c r="I32" s="6">
        <v>2.22</v>
      </c>
      <c r="J32" s="6"/>
      <c r="K32" s="7"/>
    </row>
    <row r="33" spans="1:11" ht="8.25">
      <c r="A33" s="10">
        <v>354</v>
      </c>
      <c r="B33" s="11">
        <v>45</v>
      </c>
      <c r="C33" s="6">
        <v>98.2</v>
      </c>
      <c r="D33" s="6">
        <v>1.78</v>
      </c>
      <c r="E33" s="6">
        <v>0.46</v>
      </c>
      <c r="F33" s="6"/>
      <c r="G33" s="6">
        <f>CONVERT(A33,"um","mm")</f>
        <v>0.354</v>
      </c>
      <c r="H33" s="6">
        <f t="shared" si="1"/>
        <v>1.4981787345790896</v>
      </c>
      <c r="I33" s="6">
        <v>1.78</v>
      </c>
      <c r="J33" s="6"/>
      <c r="K33" s="7"/>
    </row>
    <row r="34" spans="1:11" ht="8.25">
      <c r="A34" s="10">
        <v>420</v>
      </c>
      <c r="B34" s="11">
        <v>40</v>
      </c>
      <c r="C34" s="6">
        <v>98.7</v>
      </c>
      <c r="D34" s="6">
        <v>1.31</v>
      </c>
      <c r="E34" s="6">
        <v>0.58</v>
      </c>
      <c r="F34" s="6"/>
      <c r="G34" s="6">
        <f>CONVERT(A34,"um","mm")</f>
        <v>0.42</v>
      </c>
      <c r="H34" s="6">
        <f t="shared" si="1"/>
        <v>1.2515387669959643</v>
      </c>
      <c r="I34" s="6">
        <v>1.31</v>
      </c>
      <c r="J34" s="6"/>
      <c r="K34" s="7"/>
    </row>
    <row r="35" spans="1:11" ht="8.25">
      <c r="A35" s="10">
        <v>500</v>
      </c>
      <c r="B35" s="11">
        <v>35</v>
      </c>
      <c r="C35" s="6">
        <v>99.3</v>
      </c>
      <c r="D35" s="6">
        <v>0.74</v>
      </c>
      <c r="E35" s="6">
        <v>0.53</v>
      </c>
      <c r="F35" s="6"/>
      <c r="G35" s="6">
        <f>CONVERT(A35,"um","mm")</f>
        <v>0.5</v>
      </c>
      <c r="H35" s="6">
        <f t="shared" si="1"/>
        <v>1</v>
      </c>
      <c r="I35" s="6">
        <v>0.74</v>
      </c>
      <c r="J35" s="6"/>
      <c r="K35" s="7"/>
    </row>
    <row r="36" spans="1:11" ht="8.25">
      <c r="A36" s="10">
        <v>590</v>
      </c>
      <c r="B36" s="11">
        <v>30</v>
      </c>
      <c r="C36" s="6">
        <v>99.8</v>
      </c>
      <c r="D36" s="6">
        <v>0.21</v>
      </c>
      <c r="E36" s="6">
        <v>0.2</v>
      </c>
      <c r="F36" s="6"/>
      <c r="G36" s="6">
        <f>CONVERT(A36,"um","mm")</f>
        <v>0.59</v>
      </c>
      <c r="H36" s="6">
        <f t="shared" si="1"/>
        <v>0.7612131404128836</v>
      </c>
      <c r="I36" s="6">
        <v>0.21</v>
      </c>
      <c r="J36" s="6"/>
      <c r="K36" s="7"/>
    </row>
    <row r="37" spans="1:11" ht="8.25">
      <c r="A37" s="10">
        <v>710</v>
      </c>
      <c r="B37" s="11">
        <v>25</v>
      </c>
      <c r="C37" s="6">
        <v>99.99</v>
      </c>
      <c r="D37" s="6">
        <v>0.0078</v>
      </c>
      <c r="E37" s="6">
        <v>0.0078</v>
      </c>
      <c r="F37" s="6"/>
      <c r="G37" s="6">
        <f>CONVERT(A37,"um","mm")</f>
        <v>0.71</v>
      </c>
      <c r="H37" s="6">
        <f t="shared" si="1"/>
        <v>0.49410907027004275</v>
      </c>
      <c r="I37" s="6">
        <v>0.0078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5.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37242.48611111111</v>
      </c>
    </row>
    <row r="2" spans="1:5" ht="8.25">
      <c r="A2" s="1" t="s">
        <v>1</v>
      </c>
      <c r="B2" s="1" t="s">
        <v>64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65</v>
      </c>
      <c r="C3" s="1">
        <f>AVERAGE(E3:F3)</f>
        <v>10.125</v>
      </c>
      <c r="D3" s="1">
        <f>CONVERT(C3,"ft","m")</f>
        <v>3.0861</v>
      </c>
      <c r="E3" s="1">
        <f>CONVERT(VALUE(LEFT(B4,3)),"in","ft")</f>
        <v>10</v>
      </c>
      <c r="F3" s="1">
        <f>CONVERT(VALUE(RIGHT(B4,3)),"in","ft")</f>
        <v>10.25</v>
      </c>
    </row>
    <row r="4" spans="1:2" ht="8.25">
      <c r="A4" s="1" t="s">
        <v>5</v>
      </c>
      <c r="B4" s="1" t="s">
        <v>66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0.768</v>
      </c>
      <c r="V10" s="1">
        <f>CONVERT(U10,"um","mm")</f>
        <v>0.000768</v>
      </c>
      <c r="W10" s="1">
        <f>-LOG(V10/1,2)</f>
        <v>10.346606068603018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1.111</v>
      </c>
      <c r="V11" s="1">
        <f>CONVERT(U11,"um","mm")</f>
        <v>0.001111</v>
      </c>
      <c r="W11" s="1">
        <f aca="true" t="shared" si="2" ref="W11:W18">-LOG(V11/1,2)</f>
        <v>9.813925467935082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0.86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0.86</v>
      </c>
      <c r="O12" s="1" t="s">
        <v>11</v>
      </c>
      <c r="P12" s="1">
        <v>38.83</v>
      </c>
      <c r="Q12" s="1">
        <f>CONVERT(P12,"um","mm")</f>
        <v>0.03883</v>
      </c>
      <c r="R12" s="1">
        <f t="shared" si="0"/>
        <v>4.686684482528334</v>
      </c>
      <c r="T12" s="1">
        <v>16</v>
      </c>
      <c r="U12" s="1">
        <v>1.639</v>
      </c>
      <c r="V12" s="1">
        <f>CONVERT(U12,"um","mm")</f>
        <v>0.001639</v>
      </c>
      <c r="W12" s="1">
        <f t="shared" si="2"/>
        <v>9.252968430224715</v>
      </c>
    </row>
    <row r="13" spans="1:23" ht="8.25">
      <c r="A13" s="10">
        <v>0.49</v>
      </c>
      <c r="B13" s="11">
        <v>1100</v>
      </c>
      <c r="C13" s="6">
        <v>0.86</v>
      </c>
      <c r="D13" s="6">
        <v>99.1</v>
      </c>
      <c r="E13" s="6">
        <v>7.36</v>
      </c>
      <c r="F13" s="6"/>
      <c r="G13" s="6">
        <f>CONVERT(A13,"um","mm")</f>
        <v>0.00049</v>
      </c>
      <c r="H13" s="6">
        <f t="shared" si="1"/>
        <v>10.994930630321603</v>
      </c>
      <c r="I13" s="6">
        <v>99.1</v>
      </c>
      <c r="J13" s="6">
        <v>11</v>
      </c>
      <c r="K13" s="7">
        <v>7.36</v>
      </c>
      <c r="O13" s="1" t="s">
        <v>12</v>
      </c>
      <c r="P13" s="1">
        <v>9.647</v>
      </c>
      <c r="Q13" s="1">
        <f>CONVERT(P13,"um","mm")</f>
        <v>0.009647</v>
      </c>
      <c r="R13" s="1">
        <f t="shared" si="0"/>
        <v>6.6957039182421445</v>
      </c>
      <c r="T13" s="1">
        <v>25</v>
      </c>
      <c r="U13" s="1">
        <v>2.7</v>
      </c>
      <c r="V13" s="1">
        <f>CONVERT(U13,"um","mm")</f>
        <v>0.0027</v>
      </c>
      <c r="W13" s="1">
        <f t="shared" si="2"/>
        <v>8.53282487738598</v>
      </c>
    </row>
    <row r="14" spans="1:23" ht="8.25">
      <c r="A14" s="10">
        <v>0.98</v>
      </c>
      <c r="B14" s="11">
        <v>1000</v>
      </c>
      <c r="C14" s="6">
        <v>8.22</v>
      </c>
      <c r="D14" s="6">
        <v>91.8</v>
      </c>
      <c r="E14" s="6">
        <v>10.7</v>
      </c>
      <c r="F14" s="6"/>
      <c r="G14" s="6">
        <f>CONVERT(A14,"um","mm")</f>
        <v>0.00098</v>
      </c>
      <c r="H14" s="6">
        <f t="shared" si="1"/>
        <v>9.994930630321603</v>
      </c>
      <c r="I14" s="6">
        <v>91.8</v>
      </c>
      <c r="J14" s="6">
        <v>10</v>
      </c>
      <c r="K14" s="7">
        <v>10.7</v>
      </c>
      <c r="O14" s="1" t="s">
        <v>29</v>
      </c>
      <c r="P14" s="1">
        <v>3.389</v>
      </c>
      <c r="Q14" s="1">
        <f>CONVERT(P14,"um","mm")</f>
        <v>0.003389</v>
      </c>
      <c r="R14" s="1">
        <f t="shared" si="0"/>
        <v>8.20492464784018</v>
      </c>
      <c r="T14" s="1">
        <v>50</v>
      </c>
      <c r="U14" s="1">
        <v>9.647</v>
      </c>
      <c r="V14" s="1">
        <f>CONVERT(U14,"um","mm")</f>
        <v>0.009647</v>
      </c>
      <c r="W14" s="1">
        <f t="shared" si="2"/>
        <v>6.6957039182421445</v>
      </c>
    </row>
    <row r="15" spans="1:23" ht="8.25">
      <c r="A15" s="10">
        <v>1.95</v>
      </c>
      <c r="B15" s="11">
        <v>900</v>
      </c>
      <c r="C15" s="6">
        <v>18.9</v>
      </c>
      <c r="D15" s="6">
        <v>81.1</v>
      </c>
      <c r="E15" s="6">
        <v>13.8</v>
      </c>
      <c r="F15" s="6"/>
      <c r="G15" s="6">
        <f>CONVERT(A15,"um","mm")</f>
        <v>0.00195</v>
      </c>
      <c r="H15" s="6">
        <f t="shared" si="1"/>
        <v>9.002310160687202</v>
      </c>
      <c r="I15" s="6">
        <v>81.1</v>
      </c>
      <c r="J15" s="6">
        <v>9</v>
      </c>
      <c r="K15" s="7">
        <v>13.8</v>
      </c>
      <c r="O15" s="1" t="s">
        <v>13</v>
      </c>
      <c r="P15" s="1">
        <v>4.025</v>
      </c>
      <c r="Q15" s="1">
        <f>CONVERT(P15,"um","mm")</f>
        <v>0.004025</v>
      </c>
      <c r="R15" s="1">
        <f t="shared" si="0"/>
        <v>7.956795501434833</v>
      </c>
      <c r="T15" s="1">
        <v>75</v>
      </c>
      <c r="U15" s="1">
        <v>67.49</v>
      </c>
      <c r="V15" s="1">
        <f>CONVERT(U15,"um","mm")</f>
        <v>0.06749</v>
      </c>
      <c r="W15" s="1">
        <f t="shared" si="2"/>
        <v>3.889182436043515</v>
      </c>
    </row>
    <row r="16" spans="1:23" ht="8.25">
      <c r="A16" s="10">
        <v>3.9</v>
      </c>
      <c r="B16" s="11">
        <v>800</v>
      </c>
      <c r="C16" s="6">
        <v>32.8</v>
      </c>
      <c r="D16" s="6">
        <v>67.2</v>
      </c>
      <c r="E16" s="6">
        <v>14</v>
      </c>
      <c r="F16" s="6"/>
      <c r="G16" s="6">
        <f>CONVERT(A16,"um","mm")</f>
        <v>0.0039</v>
      </c>
      <c r="H16" s="6">
        <f t="shared" si="1"/>
        <v>8.002310160687202</v>
      </c>
      <c r="I16" s="6">
        <v>67.2</v>
      </c>
      <c r="J16" s="6">
        <v>8</v>
      </c>
      <c r="K16" s="7">
        <v>14</v>
      </c>
      <c r="O16" s="1" t="s">
        <v>14</v>
      </c>
      <c r="P16" s="1">
        <v>87.9</v>
      </c>
      <c r="Q16" s="1">
        <f>CONVERT(P16,"um","mm")</f>
        <v>0.0879</v>
      </c>
      <c r="R16" s="1">
        <f t="shared" si="0"/>
        <v>3.507993024406045</v>
      </c>
      <c r="T16" s="1">
        <v>84</v>
      </c>
      <c r="U16" s="1">
        <v>91.56</v>
      </c>
      <c r="V16" s="1">
        <f>CONVERT(U16,"um","mm")</f>
        <v>0.09156</v>
      </c>
      <c r="W16" s="1">
        <f t="shared" si="2"/>
        <v>3.449138726881125</v>
      </c>
    </row>
    <row r="17" spans="1:23" ht="8.25">
      <c r="A17" s="10">
        <v>7.8</v>
      </c>
      <c r="B17" s="11">
        <v>700</v>
      </c>
      <c r="C17" s="6">
        <v>46.8</v>
      </c>
      <c r="D17" s="6">
        <v>53.2</v>
      </c>
      <c r="E17" s="6">
        <v>9.32</v>
      </c>
      <c r="F17" s="6"/>
      <c r="G17" s="6">
        <f>CONVERT(A17,"um","mm")</f>
        <v>0.0078</v>
      </c>
      <c r="H17" s="6">
        <f t="shared" si="1"/>
        <v>7.002310160687201</v>
      </c>
      <c r="I17" s="6">
        <v>53.2</v>
      </c>
      <c r="J17" s="6">
        <v>7</v>
      </c>
      <c r="K17" s="7">
        <v>9.32</v>
      </c>
      <c r="O17" s="1" t="s">
        <v>15</v>
      </c>
      <c r="P17" s="1">
        <v>52.85</v>
      </c>
      <c r="T17" s="1">
        <v>90</v>
      </c>
      <c r="U17" s="1">
        <v>111.4</v>
      </c>
      <c r="V17" s="1">
        <f>CONVERT(U17,"um","mm")</f>
        <v>0.1114</v>
      </c>
      <c r="W17" s="1">
        <f t="shared" si="2"/>
        <v>3.166178862209418</v>
      </c>
    </row>
    <row r="18" spans="1:23" ht="8.25">
      <c r="A18" s="10">
        <v>15.6</v>
      </c>
      <c r="B18" s="11">
        <v>600</v>
      </c>
      <c r="C18" s="6">
        <v>56.1</v>
      </c>
      <c r="D18" s="6">
        <v>43.9</v>
      </c>
      <c r="E18" s="6">
        <v>7.52</v>
      </c>
      <c r="F18" s="6"/>
      <c r="G18" s="6">
        <f>CONVERT(A18,"um","mm")</f>
        <v>0.0156</v>
      </c>
      <c r="H18" s="6">
        <f t="shared" si="1"/>
        <v>6.002310160687201</v>
      </c>
      <c r="I18" s="6">
        <v>43.9</v>
      </c>
      <c r="J18" s="6">
        <v>6</v>
      </c>
      <c r="K18" s="7">
        <v>7.52</v>
      </c>
      <c r="O18" s="1" t="s">
        <v>16</v>
      </c>
      <c r="P18" s="1">
        <v>2793</v>
      </c>
      <c r="T18" s="1">
        <v>95</v>
      </c>
      <c r="U18" s="1">
        <v>140.8</v>
      </c>
      <c r="V18" s="1">
        <f>CONVERT(U18,"um","mm")</f>
        <v>0.1408</v>
      </c>
      <c r="W18" s="1">
        <f t="shared" si="2"/>
        <v>2.8282807609121523</v>
      </c>
    </row>
    <row r="19" spans="1:16" ht="8.25">
      <c r="A19" s="10">
        <v>31.2</v>
      </c>
      <c r="B19" s="11">
        <v>500</v>
      </c>
      <c r="C19" s="6">
        <v>63.6</v>
      </c>
      <c r="D19" s="6">
        <v>36.4</v>
      </c>
      <c r="E19" s="6">
        <v>1.84</v>
      </c>
      <c r="F19" s="6"/>
      <c r="G19" s="6">
        <f>CONVERT(A19,"um","mm")</f>
        <v>0.0312</v>
      </c>
      <c r="H19" s="6">
        <f t="shared" si="1"/>
        <v>5.002310160687201</v>
      </c>
      <c r="I19" s="6">
        <v>36.4</v>
      </c>
      <c r="J19" s="6">
        <v>5</v>
      </c>
      <c r="K19" s="7">
        <f>SUM(E19+E20+E21+E22)</f>
        <v>9.610000000000001</v>
      </c>
      <c r="O19" s="1" t="s">
        <v>17</v>
      </c>
      <c r="P19" s="1">
        <v>136.1</v>
      </c>
    </row>
    <row r="20" spans="1:31" ht="8.25">
      <c r="A20" s="10">
        <v>37.2</v>
      </c>
      <c r="B20" s="11">
        <v>400</v>
      </c>
      <c r="C20" s="6">
        <v>65.5</v>
      </c>
      <c r="D20" s="6">
        <v>34.5</v>
      </c>
      <c r="E20" s="6">
        <v>2.06</v>
      </c>
      <c r="F20" s="6"/>
      <c r="G20" s="6">
        <f>CONVERT(A20,"um","mm")</f>
        <v>0.0372</v>
      </c>
      <c r="H20" s="6">
        <f t="shared" si="1"/>
        <v>4.748553568441418</v>
      </c>
      <c r="I20" s="6">
        <v>34.5</v>
      </c>
      <c r="J20" s="6">
        <v>4</v>
      </c>
      <c r="K20" s="7">
        <f>SUM(E23+E24+E25+E26)</f>
        <v>19.580000000000002</v>
      </c>
      <c r="O20" s="1" t="s">
        <v>30</v>
      </c>
      <c r="P20" s="1">
        <v>1.872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67.5</v>
      </c>
      <c r="D21" s="6">
        <v>32.5</v>
      </c>
      <c r="E21" s="6">
        <v>2.49</v>
      </c>
      <c r="F21" s="6"/>
      <c r="G21" s="6">
        <f>CONVERT(A21,"um","mm")</f>
        <v>0.0442</v>
      </c>
      <c r="H21" s="6">
        <f t="shared" si="1"/>
        <v>4.499809820158018</v>
      </c>
      <c r="I21" s="6">
        <v>32.5</v>
      </c>
      <c r="J21" s="6">
        <v>3</v>
      </c>
      <c r="K21" s="7">
        <f>SUM(E27+E28+E29+E30)</f>
        <v>6.449999999999999</v>
      </c>
      <c r="O21" s="1" t="s">
        <v>31</v>
      </c>
      <c r="P21" s="1">
        <v>4.149</v>
      </c>
      <c r="U21" s="1">
        <v>0.000768</v>
      </c>
      <c r="V21" s="1">
        <v>0.001111</v>
      </c>
      <c r="W21" s="1">
        <v>0.001639</v>
      </c>
      <c r="X21" s="1">
        <v>0.0027</v>
      </c>
      <c r="Y21" s="1">
        <v>0.009647</v>
      </c>
      <c r="Z21" s="1">
        <v>0.06749</v>
      </c>
      <c r="AA21" s="1">
        <v>0.09156</v>
      </c>
      <c r="AB21" s="1">
        <v>0.1114</v>
      </c>
      <c r="AC21" s="1">
        <v>0.1408</v>
      </c>
      <c r="AD21" s="1">
        <f>((W21+AA21)/2)</f>
        <v>0.0465995</v>
      </c>
    </row>
    <row r="22" spans="1:31" ht="8.25">
      <c r="A22" s="10">
        <v>52.6</v>
      </c>
      <c r="B22" s="11">
        <v>270</v>
      </c>
      <c r="C22" s="6">
        <v>70</v>
      </c>
      <c r="D22" s="6">
        <v>30</v>
      </c>
      <c r="E22" s="6">
        <v>3.22</v>
      </c>
      <c r="F22" s="6"/>
      <c r="G22" s="6">
        <f>CONVERT(A22,"um","mm")</f>
        <v>0.0526</v>
      </c>
      <c r="H22" s="6">
        <f t="shared" si="1"/>
        <v>4.2487933902571475</v>
      </c>
      <c r="I22" s="6">
        <v>30</v>
      </c>
      <c r="J22" s="6">
        <v>2</v>
      </c>
      <c r="K22" s="7">
        <f>SUM(E31+E32+E33+E34)</f>
        <v>0.75527</v>
      </c>
      <c r="U22" s="1">
        <v>10.346606068603018</v>
      </c>
      <c r="V22" s="1">
        <v>9.813925467935082</v>
      </c>
      <c r="W22" s="1">
        <v>9.252968430224715</v>
      </c>
      <c r="X22" s="1">
        <v>8.53282487738598</v>
      </c>
      <c r="Y22" s="1">
        <v>6.6957039182421445</v>
      </c>
      <c r="Z22" s="1">
        <v>3.889182436043515</v>
      </c>
      <c r="AA22" s="1">
        <v>3.449138726881125</v>
      </c>
      <c r="AB22" s="1">
        <v>3.166178862209418</v>
      </c>
      <c r="AC22" s="1">
        <v>2.8282807609121523</v>
      </c>
      <c r="AD22" s="1">
        <f>((W22+AA22)/2)</f>
        <v>6.3510535785529205</v>
      </c>
      <c r="AE22" s="1">
        <f>((X22-AB22)/2)</f>
        <v>2.6833230075882812</v>
      </c>
    </row>
    <row r="23" spans="1:11" ht="8.25">
      <c r="A23" s="10">
        <v>62.5</v>
      </c>
      <c r="B23" s="11">
        <v>230</v>
      </c>
      <c r="C23" s="6">
        <v>73.2</v>
      </c>
      <c r="D23" s="6">
        <v>26.8</v>
      </c>
      <c r="E23" s="6">
        <v>4.21</v>
      </c>
      <c r="F23" s="6"/>
      <c r="G23" s="6">
        <f>CONVERT(A23,"um","mm")</f>
        <v>0.0625</v>
      </c>
      <c r="H23" s="6">
        <f t="shared" si="1"/>
        <v>4</v>
      </c>
      <c r="I23" s="6">
        <v>26.8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77.4</v>
      </c>
      <c r="D24" s="6">
        <v>22.6</v>
      </c>
      <c r="E24" s="6">
        <v>5.27</v>
      </c>
      <c r="F24" s="6"/>
      <c r="G24" s="6">
        <f>CONVERT(A24,"um","mm")</f>
        <v>0.074</v>
      </c>
      <c r="H24" s="6">
        <f t="shared" si="1"/>
        <v>3.7563309190331378</v>
      </c>
      <c r="I24" s="6">
        <v>22.6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82.7</v>
      </c>
      <c r="D25" s="6">
        <v>17.3</v>
      </c>
      <c r="E25" s="6">
        <v>5.55</v>
      </c>
      <c r="F25" s="6"/>
      <c r="G25" s="6">
        <f>CONVERT(A25,"um","mm")</f>
        <v>0.088</v>
      </c>
      <c r="H25" s="6">
        <f t="shared" si="1"/>
        <v>3.50635266602479</v>
      </c>
      <c r="I25" s="6">
        <v>17.3</v>
      </c>
      <c r="J25" s="6">
        <v>-1</v>
      </c>
      <c r="K25" s="7">
        <f>SUM(E43+E44)</f>
        <v>0</v>
      </c>
      <c r="O25" s="1">
        <f>SUM(K25+K24+K23+K22+K21+K20)</f>
        <v>26.78527</v>
      </c>
      <c r="P25" s="1">
        <f>SUM(K19+K18+K17+K16)</f>
        <v>40.45</v>
      </c>
      <c r="Q25" s="1">
        <f>SUM(K15+K14+K13+K12+K11+K10)</f>
        <v>32.72</v>
      </c>
    </row>
    <row r="26" spans="1:11" ht="8.25">
      <c r="A26" s="10">
        <v>105</v>
      </c>
      <c r="B26" s="11">
        <v>140</v>
      </c>
      <c r="C26" s="6">
        <v>88.2</v>
      </c>
      <c r="D26" s="6">
        <v>11.8</v>
      </c>
      <c r="E26" s="6">
        <v>4.55</v>
      </c>
      <c r="F26" s="6"/>
      <c r="G26" s="6">
        <f>CONVERT(A26,"um","mm")</f>
        <v>0.105</v>
      </c>
      <c r="H26" s="6">
        <f t="shared" si="1"/>
        <v>3.2515387669959646</v>
      </c>
      <c r="I26" s="6">
        <v>11.8</v>
      </c>
      <c r="J26" s="6"/>
      <c r="K26" s="7"/>
    </row>
    <row r="27" spans="1:11" ht="8.25">
      <c r="A27" s="10">
        <v>125</v>
      </c>
      <c r="B27" s="11">
        <v>120</v>
      </c>
      <c r="C27" s="6">
        <v>92.8</v>
      </c>
      <c r="D27" s="6">
        <v>7.2</v>
      </c>
      <c r="E27" s="6">
        <v>3.03</v>
      </c>
      <c r="F27" s="6"/>
      <c r="G27" s="6">
        <f>CONVERT(A27,"um","mm")</f>
        <v>0.125</v>
      </c>
      <c r="H27" s="6">
        <f t="shared" si="1"/>
        <v>3</v>
      </c>
      <c r="I27" s="6">
        <v>7.2</v>
      </c>
      <c r="J27" s="6"/>
      <c r="K27" s="7"/>
    </row>
    <row r="28" spans="1:11" ht="8.25">
      <c r="A28" s="10">
        <v>149</v>
      </c>
      <c r="B28" s="11">
        <v>100</v>
      </c>
      <c r="C28" s="6">
        <v>95.8</v>
      </c>
      <c r="D28" s="6">
        <v>4.17</v>
      </c>
      <c r="E28" s="6">
        <v>1.67</v>
      </c>
      <c r="F28" s="6"/>
      <c r="G28" s="6">
        <f>CONVERT(A28,"um","mm")</f>
        <v>0.149</v>
      </c>
      <c r="H28" s="6">
        <f t="shared" si="1"/>
        <v>2.746615764199926</v>
      </c>
      <c r="I28" s="6">
        <v>4.17</v>
      </c>
      <c r="J28" s="6"/>
      <c r="K28" s="7"/>
    </row>
    <row r="29" spans="1:11" ht="8.25">
      <c r="A29" s="10">
        <v>177</v>
      </c>
      <c r="B29" s="11">
        <v>80</v>
      </c>
      <c r="C29" s="6">
        <v>97.5</v>
      </c>
      <c r="D29" s="6">
        <v>2.5</v>
      </c>
      <c r="E29" s="6">
        <v>0.98</v>
      </c>
      <c r="F29" s="6"/>
      <c r="G29" s="6">
        <f>CONVERT(A29,"um","mm")</f>
        <v>0.177</v>
      </c>
      <c r="H29" s="6">
        <f t="shared" si="1"/>
        <v>2.49817873457909</v>
      </c>
      <c r="I29" s="6">
        <v>2.5</v>
      </c>
      <c r="J29" s="6"/>
      <c r="K29" s="7"/>
    </row>
    <row r="30" spans="1:11" ht="8.25">
      <c r="A30" s="10">
        <v>210</v>
      </c>
      <c r="B30" s="11">
        <v>70</v>
      </c>
      <c r="C30" s="6">
        <v>98.5</v>
      </c>
      <c r="D30" s="6">
        <v>1.52</v>
      </c>
      <c r="E30" s="6">
        <v>0.77</v>
      </c>
      <c r="F30" s="6"/>
      <c r="G30" s="6">
        <f>CONVERT(A30,"um","mm")</f>
        <v>0.21</v>
      </c>
      <c r="H30" s="6">
        <f t="shared" si="1"/>
        <v>2.2515387669959646</v>
      </c>
      <c r="I30" s="6">
        <v>1.52</v>
      </c>
      <c r="J30" s="6"/>
      <c r="K30" s="7"/>
    </row>
    <row r="31" spans="1:11" ht="8.25">
      <c r="A31" s="10">
        <v>250</v>
      </c>
      <c r="B31" s="11">
        <v>60</v>
      </c>
      <c r="C31" s="6">
        <v>99.3</v>
      </c>
      <c r="D31" s="6">
        <v>0.75</v>
      </c>
      <c r="E31" s="6">
        <v>0.52</v>
      </c>
      <c r="F31" s="6"/>
      <c r="G31" s="6">
        <f>CONVERT(A31,"um","mm")</f>
        <v>0.25</v>
      </c>
      <c r="H31" s="6">
        <f t="shared" si="1"/>
        <v>2</v>
      </c>
      <c r="I31" s="6">
        <v>0.75</v>
      </c>
      <c r="J31" s="6"/>
      <c r="K31" s="7"/>
    </row>
    <row r="32" spans="1:11" ht="8.25">
      <c r="A32" s="10">
        <v>297</v>
      </c>
      <c r="B32" s="11">
        <v>50</v>
      </c>
      <c r="C32" s="6">
        <v>99.8</v>
      </c>
      <c r="D32" s="6">
        <v>0.23</v>
      </c>
      <c r="E32" s="6">
        <v>0.21</v>
      </c>
      <c r="F32" s="6"/>
      <c r="G32" s="6">
        <f>CONVERT(A32,"um","mm")</f>
        <v>0.297</v>
      </c>
      <c r="H32" s="6">
        <f t="shared" si="1"/>
        <v>1.7514651638613215</v>
      </c>
      <c r="I32" s="6">
        <v>0.23</v>
      </c>
      <c r="J32" s="6"/>
      <c r="K32" s="7"/>
    </row>
    <row r="33" spans="1:11" ht="8.25">
      <c r="A33" s="10">
        <v>354</v>
      </c>
      <c r="B33" s="11">
        <v>45</v>
      </c>
      <c r="C33" s="6">
        <v>99.97</v>
      </c>
      <c r="D33" s="6">
        <v>0.025</v>
      </c>
      <c r="E33" s="6">
        <v>0.025</v>
      </c>
      <c r="F33" s="6"/>
      <c r="G33" s="6">
        <f>CONVERT(A33,"um","mm")</f>
        <v>0.354</v>
      </c>
      <c r="H33" s="6">
        <f t="shared" si="1"/>
        <v>1.4981787345790896</v>
      </c>
      <c r="I33" s="6">
        <v>0.025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0.00027</v>
      </c>
      <c r="E34" s="6">
        <v>0.00027</v>
      </c>
      <c r="F34" s="6"/>
      <c r="G34" s="6">
        <f>CONVERT(A34,"um","mm")</f>
        <v>0.42</v>
      </c>
      <c r="H34" s="6">
        <f t="shared" si="1"/>
        <v>1.2515387669959643</v>
      </c>
      <c r="I34" s="6">
        <v>0.00027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5742187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37242.489583333336</v>
      </c>
    </row>
    <row r="2" spans="1:5" ht="8.25">
      <c r="A2" s="1" t="s">
        <v>1</v>
      </c>
      <c r="B2" s="1" t="s">
        <v>61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62</v>
      </c>
      <c r="C3" s="1">
        <f>AVERAGE(E3:F3)</f>
        <v>8.458333333333334</v>
      </c>
      <c r="D3" s="1">
        <f>CONVERT(C3,"ft","m")</f>
        <v>2.5781</v>
      </c>
      <c r="E3" s="1">
        <f>CONVERT(VALUE(LEFT(B4,3)),"in","ft")</f>
        <v>8.333333333333334</v>
      </c>
      <c r="F3" s="1">
        <f>CONVERT(VALUE(RIGHT(B4,3)),"in","ft")</f>
        <v>8.583333333333334</v>
      </c>
    </row>
    <row r="4" spans="1:2" ht="8.25">
      <c r="A4" s="1" t="s">
        <v>5</v>
      </c>
      <c r="B4" s="1" t="s">
        <v>63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0.849</v>
      </c>
      <c r="V10" s="1">
        <f>CONVERT(U10,"um","mm")</f>
        <v>0.000849</v>
      </c>
      <c r="W10" s="1">
        <f>-LOG(V10/1,2)</f>
        <v>10.201947825771136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1.307</v>
      </c>
      <c r="V11" s="1">
        <f>CONVERT(U11,"um","mm")</f>
        <v>0.001307</v>
      </c>
      <c r="W11" s="1">
        <f aca="true" t="shared" si="2" ref="W11:W18">-LOG(V11/1,2)</f>
        <v>9.579525143528741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0.68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0.68</v>
      </c>
      <c r="O12" s="1" t="s">
        <v>11</v>
      </c>
      <c r="P12" s="1">
        <v>80.97</v>
      </c>
      <c r="Q12" s="1">
        <f>CONVERT(P12,"um","mm")</f>
        <v>0.08097</v>
      </c>
      <c r="R12" s="1">
        <f t="shared" si="0"/>
        <v>3.6264687122488044</v>
      </c>
      <c r="T12" s="1">
        <v>16</v>
      </c>
      <c r="U12" s="1">
        <v>2.046</v>
      </c>
      <c r="V12" s="1">
        <f>CONVERT(U12,"um","mm")</f>
        <v>0.002046</v>
      </c>
      <c r="W12" s="1">
        <f t="shared" si="2"/>
        <v>8.932978139578845</v>
      </c>
    </row>
    <row r="13" spans="1:23" ht="8.25">
      <c r="A13" s="10">
        <v>0.49</v>
      </c>
      <c r="B13" s="11">
        <v>1100</v>
      </c>
      <c r="C13" s="6">
        <v>0.68</v>
      </c>
      <c r="D13" s="6">
        <v>99.3</v>
      </c>
      <c r="E13" s="6">
        <v>5.89</v>
      </c>
      <c r="F13" s="6"/>
      <c r="G13" s="6">
        <f>CONVERT(A13,"um","mm")</f>
        <v>0.00049</v>
      </c>
      <c r="H13" s="6">
        <f t="shared" si="1"/>
        <v>10.994930630321603</v>
      </c>
      <c r="I13" s="6">
        <v>99.3</v>
      </c>
      <c r="J13" s="6">
        <v>11</v>
      </c>
      <c r="K13" s="7">
        <v>5.89</v>
      </c>
      <c r="O13" s="1" t="s">
        <v>12</v>
      </c>
      <c r="P13" s="1">
        <v>13.92</v>
      </c>
      <c r="Q13" s="1">
        <f>CONVERT(P13,"um","mm")</f>
        <v>0.01392</v>
      </c>
      <c r="R13" s="1">
        <f t="shared" si="0"/>
        <v>6.166696978588083</v>
      </c>
      <c r="T13" s="1">
        <v>25</v>
      </c>
      <c r="U13" s="1">
        <v>3.513</v>
      </c>
      <c r="V13" s="1">
        <f>CONVERT(U13,"um","mm")</f>
        <v>0.003513</v>
      </c>
      <c r="W13" s="1">
        <f t="shared" si="2"/>
        <v>8.153080708101804</v>
      </c>
    </row>
    <row r="14" spans="1:23" ht="8.25">
      <c r="A14" s="10">
        <v>0.98</v>
      </c>
      <c r="B14" s="11">
        <v>1000</v>
      </c>
      <c r="C14" s="6">
        <v>6.57</v>
      </c>
      <c r="D14" s="6">
        <v>93.4</v>
      </c>
      <c r="E14" s="6">
        <v>8.73</v>
      </c>
      <c r="F14" s="6"/>
      <c r="G14" s="6">
        <f>CONVERT(A14,"um","mm")</f>
        <v>0.00098</v>
      </c>
      <c r="H14" s="6">
        <f t="shared" si="1"/>
        <v>9.994930630321603</v>
      </c>
      <c r="I14" s="6">
        <v>93.4</v>
      </c>
      <c r="J14" s="6">
        <v>10</v>
      </c>
      <c r="K14" s="7">
        <v>8.73</v>
      </c>
      <c r="O14" s="1" t="s">
        <v>29</v>
      </c>
      <c r="P14" s="1">
        <v>4.024</v>
      </c>
      <c r="Q14" s="1">
        <f>CONVERT(P14,"um","mm")</f>
        <v>0.004024</v>
      </c>
      <c r="R14" s="1">
        <f t="shared" si="0"/>
        <v>7.9571539795186474</v>
      </c>
      <c r="T14" s="1">
        <v>50</v>
      </c>
      <c r="U14" s="1">
        <v>13.92</v>
      </c>
      <c r="V14" s="1">
        <f>CONVERT(U14,"um","mm")</f>
        <v>0.01392</v>
      </c>
      <c r="W14" s="1">
        <f t="shared" si="2"/>
        <v>6.166696978588083</v>
      </c>
    </row>
    <row r="15" spans="1:23" ht="8.25">
      <c r="A15" s="10">
        <v>1.95</v>
      </c>
      <c r="B15" s="11">
        <v>900</v>
      </c>
      <c r="C15" s="6">
        <v>15.3</v>
      </c>
      <c r="D15" s="6">
        <v>84.7</v>
      </c>
      <c r="E15" s="6">
        <v>11.7</v>
      </c>
      <c r="F15" s="6"/>
      <c r="G15" s="6">
        <f>CONVERT(A15,"um","mm")</f>
        <v>0.00195</v>
      </c>
      <c r="H15" s="6">
        <f t="shared" si="1"/>
        <v>9.002310160687202</v>
      </c>
      <c r="I15" s="6">
        <v>84.7</v>
      </c>
      <c r="J15" s="6">
        <v>9</v>
      </c>
      <c r="K15" s="7">
        <v>11.7</v>
      </c>
      <c r="O15" s="1" t="s">
        <v>13</v>
      </c>
      <c r="P15" s="1">
        <v>5.818</v>
      </c>
      <c r="Q15" s="1">
        <f>CONVERT(P15,"um","mm")</f>
        <v>0.005817999999999999</v>
      </c>
      <c r="R15" s="1">
        <f t="shared" si="0"/>
        <v>7.425260988223868</v>
      </c>
      <c r="T15" s="1">
        <v>75</v>
      </c>
      <c r="U15" s="1">
        <v>81.47</v>
      </c>
      <c r="V15" s="1">
        <f>CONVERT(U15,"um","mm")</f>
        <v>0.08147</v>
      </c>
      <c r="W15" s="1">
        <f t="shared" si="2"/>
        <v>3.617587281584173</v>
      </c>
    </row>
    <row r="16" spans="1:23" ht="8.25">
      <c r="A16" s="10">
        <v>3.9</v>
      </c>
      <c r="B16" s="11">
        <v>800</v>
      </c>
      <c r="C16" s="6">
        <v>27</v>
      </c>
      <c r="D16" s="6">
        <v>73</v>
      </c>
      <c r="E16" s="6">
        <v>13.6</v>
      </c>
      <c r="F16" s="6"/>
      <c r="G16" s="6">
        <f>CONVERT(A16,"um","mm")</f>
        <v>0.0039</v>
      </c>
      <c r="H16" s="6">
        <f t="shared" si="1"/>
        <v>8.002310160687202</v>
      </c>
      <c r="I16" s="6">
        <v>73</v>
      </c>
      <c r="J16" s="6">
        <v>8</v>
      </c>
      <c r="K16" s="7">
        <v>13.6</v>
      </c>
      <c r="O16" s="1" t="s">
        <v>14</v>
      </c>
      <c r="P16" s="1">
        <v>96.49</v>
      </c>
      <c r="Q16" s="1">
        <f>CONVERT(P16,"um","mm")</f>
        <v>0.09649</v>
      </c>
      <c r="R16" s="1">
        <f t="shared" si="0"/>
        <v>3.373476757217539</v>
      </c>
      <c r="T16" s="1">
        <v>84</v>
      </c>
      <c r="U16" s="1">
        <v>129.6</v>
      </c>
      <c r="V16" s="1">
        <f>CONVERT(U16,"um","mm")</f>
        <v>0.1296</v>
      </c>
      <c r="W16" s="1">
        <f t="shared" si="2"/>
        <v>2.947862376664825</v>
      </c>
    </row>
    <row r="17" spans="1:23" ht="8.25">
      <c r="A17" s="10">
        <v>7.8</v>
      </c>
      <c r="B17" s="11">
        <v>700</v>
      </c>
      <c r="C17" s="6">
        <v>40.6</v>
      </c>
      <c r="D17" s="6">
        <v>59.4</v>
      </c>
      <c r="E17" s="6">
        <v>11.2</v>
      </c>
      <c r="F17" s="6"/>
      <c r="G17" s="6">
        <f>CONVERT(A17,"um","mm")</f>
        <v>0.0078</v>
      </c>
      <c r="H17" s="6">
        <f t="shared" si="1"/>
        <v>7.002310160687201</v>
      </c>
      <c r="I17" s="6">
        <v>59.4</v>
      </c>
      <c r="J17" s="6">
        <v>7</v>
      </c>
      <c r="K17" s="7">
        <v>11.2</v>
      </c>
      <c r="O17" s="1" t="s">
        <v>15</v>
      </c>
      <c r="P17" s="1">
        <v>157.2</v>
      </c>
      <c r="T17" s="1">
        <v>90</v>
      </c>
      <c r="U17" s="1">
        <v>217.5</v>
      </c>
      <c r="V17" s="1">
        <f>CONVERT(U17,"um","mm")</f>
        <v>0.2175</v>
      </c>
      <c r="W17" s="1">
        <f t="shared" si="2"/>
        <v>2.2009126939259964</v>
      </c>
    </row>
    <row r="18" spans="1:23" ht="8.25">
      <c r="A18" s="10">
        <v>15.6</v>
      </c>
      <c r="B18" s="11">
        <v>600</v>
      </c>
      <c r="C18" s="6">
        <v>51.7</v>
      </c>
      <c r="D18" s="6">
        <v>48.3</v>
      </c>
      <c r="E18" s="6">
        <v>9.09</v>
      </c>
      <c r="F18" s="6"/>
      <c r="G18" s="6">
        <f>CONVERT(A18,"um","mm")</f>
        <v>0.0156</v>
      </c>
      <c r="H18" s="6">
        <f t="shared" si="1"/>
        <v>6.002310160687201</v>
      </c>
      <c r="I18" s="6">
        <v>48.3</v>
      </c>
      <c r="J18" s="6">
        <v>6</v>
      </c>
      <c r="K18" s="7">
        <v>9.09</v>
      </c>
      <c r="O18" s="1" t="s">
        <v>16</v>
      </c>
      <c r="P18" s="1">
        <v>24718</v>
      </c>
      <c r="T18" s="1">
        <v>95</v>
      </c>
      <c r="U18" s="1">
        <v>485.6</v>
      </c>
      <c r="V18" s="1">
        <f>CONVERT(U18,"um","mm")</f>
        <v>0.4856</v>
      </c>
      <c r="W18" s="1">
        <f t="shared" si="2"/>
        <v>1.0421596732937675</v>
      </c>
    </row>
    <row r="19" spans="1:16" ht="8.25">
      <c r="A19" s="10">
        <v>31.2</v>
      </c>
      <c r="B19" s="11">
        <v>500</v>
      </c>
      <c r="C19" s="6">
        <v>60.8</v>
      </c>
      <c r="D19" s="6">
        <v>39.2</v>
      </c>
      <c r="E19" s="6">
        <v>2.22</v>
      </c>
      <c r="F19" s="6"/>
      <c r="G19" s="6">
        <f>CONVERT(A19,"um","mm")</f>
        <v>0.0312</v>
      </c>
      <c r="H19" s="6">
        <f t="shared" si="1"/>
        <v>5.002310160687201</v>
      </c>
      <c r="I19" s="6">
        <v>39.2</v>
      </c>
      <c r="J19" s="6">
        <v>5</v>
      </c>
      <c r="K19" s="7">
        <f>SUM(E19+E20+E21+E22)</f>
        <v>9.56</v>
      </c>
      <c r="O19" s="1" t="s">
        <v>17</v>
      </c>
      <c r="P19" s="1">
        <v>194.2</v>
      </c>
    </row>
    <row r="20" spans="1:31" ht="8.25">
      <c r="A20" s="10">
        <v>37.2</v>
      </c>
      <c r="B20" s="11">
        <v>400</v>
      </c>
      <c r="C20" s="6">
        <v>63</v>
      </c>
      <c r="D20" s="6">
        <v>37</v>
      </c>
      <c r="E20" s="6">
        <v>2.32</v>
      </c>
      <c r="F20" s="6"/>
      <c r="G20" s="6">
        <f>CONVERT(A20,"um","mm")</f>
        <v>0.0372</v>
      </c>
      <c r="H20" s="6">
        <f t="shared" si="1"/>
        <v>4.748553568441418</v>
      </c>
      <c r="I20" s="6">
        <v>37</v>
      </c>
      <c r="J20" s="6">
        <v>4</v>
      </c>
      <c r="K20" s="7">
        <f>SUM(E23+E24+E25+E26)</f>
        <v>13.030000000000001</v>
      </c>
      <c r="O20" s="1" t="s">
        <v>30</v>
      </c>
      <c r="P20" s="1">
        <v>2.947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65.3</v>
      </c>
      <c r="D21" s="6">
        <v>34.7</v>
      </c>
      <c r="E21" s="6">
        <v>2.45</v>
      </c>
      <c r="F21" s="6"/>
      <c r="G21" s="6">
        <f>CONVERT(A21,"um","mm")</f>
        <v>0.0442</v>
      </c>
      <c r="H21" s="6">
        <f t="shared" si="1"/>
        <v>4.499809820158018</v>
      </c>
      <c r="I21" s="6">
        <v>34.7</v>
      </c>
      <c r="J21" s="6">
        <v>3</v>
      </c>
      <c r="K21" s="7">
        <f>SUM(E27+E28+E29+E30)</f>
        <v>7.53</v>
      </c>
      <c r="O21" s="1" t="s">
        <v>31</v>
      </c>
      <c r="P21" s="1">
        <v>8.594</v>
      </c>
      <c r="U21" s="1">
        <v>0.000849</v>
      </c>
      <c r="V21" s="1">
        <v>0.001307</v>
      </c>
      <c r="W21" s="1">
        <v>0.002046</v>
      </c>
      <c r="X21" s="1">
        <v>0.003513</v>
      </c>
      <c r="Y21" s="1">
        <v>0.01392</v>
      </c>
      <c r="Z21" s="1">
        <v>0.08147</v>
      </c>
      <c r="AA21" s="1">
        <v>0.1296</v>
      </c>
      <c r="AB21" s="1">
        <v>0.2175</v>
      </c>
      <c r="AC21" s="1">
        <v>0.4856</v>
      </c>
      <c r="AD21" s="1">
        <f>((W21+AA21)/2)</f>
        <v>0.06582299999999999</v>
      </c>
    </row>
    <row r="22" spans="1:31" ht="8.25">
      <c r="A22" s="10">
        <v>52.6</v>
      </c>
      <c r="B22" s="11">
        <v>270</v>
      </c>
      <c r="C22" s="6">
        <v>67.8</v>
      </c>
      <c r="D22" s="6">
        <v>32.2</v>
      </c>
      <c r="E22" s="6">
        <v>2.57</v>
      </c>
      <c r="F22" s="6"/>
      <c r="G22" s="6">
        <f>CONVERT(A22,"um","mm")</f>
        <v>0.0526</v>
      </c>
      <c r="H22" s="6">
        <f t="shared" si="1"/>
        <v>4.2487933902571475</v>
      </c>
      <c r="I22" s="6">
        <v>32.2</v>
      </c>
      <c r="J22" s="6">
        <v>2</v>
      </c>
      <c r="K22" s="7">
        <f>SUM(E31+E32+E33+E34)</f>
        <v>4.2700000000000005</v>
      </c>
      <c r="U22" s="1">
        <v>10.201947825771136</v>
      </c>
      <c r="V22" s="1">
        <v>9.579525143528741</v>
      </c>
      <c r="W22" s="1">
        <v>8.932978139578845</v>
      </c>
      <c r="X22" s="1">
        <v>8.153080708101804</v>
      </c>
      <c r="Y22" s="1">
        <v>6.166696978588083</v>
      </c>
      <c r="Z22" s="1">
        <v>3.617587281584173</v>
      </c>
      <c r="AA22" s="1">
        <v>2.947862376664825</v>
      </c>
      <c r="AB22" s="1">
        <v>2.2009126939259964</v>
      </c>
      <c r="AC22" s="1">
        <v>1.0421596732937675</v>
      </c>
      <c r="AD22" s="1">
        <f>((W22+AA22)/2)</f>
        <v>5.940420258121835</v>
      </c>
      <c r="AE22" s="1">
        <f>((X22-AB22)/2)</f>
        <v>2.9760840070879038</v>
      </c>
    </row>
    <row r="23" spans="1:11" ht="8.25">
      <c r="A23" s="10">
        <v>62.5</v>
      </c>
      <c r="B23" s="11">
        <v>230</v>
      </c>
      <c r="C23" s="6">
        <v>70.4</v>
      </c>
      <c r="D23" s="6">
        <v>29.6</v>
      </c>
      <c r="E23" s="6">
        <v>2.84</v>
      </c>
      <c r="F23" s="6"/>
      <c r="G23" s="6">
        <f>CONVERT(A23,"um","mm")</f>
        <v>0.0625</v>
      </c>
      <c r="H23" s="6">
        <f t="shared" si="1"/>
        <v>4</v>
      </c>
      <c r="I23" s="6">
        <v>29.6</v>
      </c>
      <c r="J23" s="6">
        <v>1</v>
      </c>
      <c r="K23" s="7">
        <f>SUM(E35+E36+E37+E38)</f>
        <v>4.79</v>
      </c>
    </row>
    <row r="24" spans="1:17" ht="8.25">
      <c r="A24" s="10">
        <v>74</v>
      </c>
      <c r="B24" s="11">
        <v>200</v>
      </c>
      <c r="C24" s="6">
        <v>73.2</v>
      </c>
      <c r="D24" s="6">
        <v>26.8</v>
      </c>
      <c r="E24" s="6">
        <v>3.32</v>
      </c>
      <c r="F24" s="6"/>
      <c r="G24" s="6">
        <f>CONVERT(A24,"um","mm")</f>
        <v>0.074</v>
      </c>
      <c r="H24" s="6">
        <f t="shared" si="1"/>
        <v>3.7563309190331378</v>
      </c>
      <c r="I24" s="6">
        <v>26.8</v>
      </c>
      <c r="J24" s="6">
        <v>0</v>
      </c>
      <c r="K24" s="7">
        <f>SUM(E39+E40+E41+E42)</f>
        <v>0.0059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76.5</v>
      </c>
      <c r="D25" s="6">
        <v>23.5</v>
      </c>
      <c r="E25" s="6">
        <v>3.58</v>
      </c>
      <c r="F25" s="6"/>
      <c r="G25" s="6">
        <f>CONVERT(A25,"um","mm")</f>
        <v>0.088</v>
      </c>
      <c r="H25" s="6">
        <f t="shared" si="1"/>
        <v>3.50635266602479</v>
      </c>
      <c r="I25" s="6">
        <v>23.5</v>
      </c>
      <c r="J25" s="6">
        <v>-1</v>
      </c>
      <c r="K25" s="7">
        <f>SUM(E43+E44)</f>
        <v>0</v>
      </c>
      <c r="O25" s="1">
        <f>SUM(K25+K24+K23+K22+K21+K20)</f>
        <v>29.6259</v>
      </c>
      <c r="P25" s="1">
        <f>SUM(K19+K18+K17+K16)</f>
        <v>43.449999999999996</v>
      </c>
      <c r="Q25" s="1">
        <f>SUM(K15+K14+K13+K12+K11+K10)</f>
        <v>27</v>
      </c>
    </row>
    <row r="26" spans="1:11" ht="8.25">
      <c r="A26" s="10">
        <v>105</v>
      </c>
      <c r="B26" s="11">
        <v>140</v>
      </c>
      <c r="C26" s="6">
        <v>80.1</v>
      </c>
      <c r="D26" s="6">
        <v>19.9</v>
      </c>
      <c r="E26" s="6">
        <v>3.29</v>
      </c>
      <c r="F26" s="6"/>
      <c r="G26" s="6">
        <f>CONVERT(A26,"um","mm")</f>
        <v>0.105</v>
      </c>
      <c r="H26" s="6">
        <f t="shared" si="1"/>
        <v>3.2515387669959646</v>
      </c>
      <c r="I26" s="6">
        <v>19.9</v>
      </c>
      <c r="J26" s="6"/>
      <c r="K26" s="7"/>
    </row>
    <row r="27" spans="1:11" ht="8.25">
      <c r="A27" s="10">
        <v>125</v>
      </c>
      <c r="B27" s="11">
        <v>120</v>
      </c>
      <c r="C27" s="6">
        <v>83.4</v>
      </c>
      <c r="D27" s="6">
        <v>16.6</v>
      </c>
      <c r="E27" s="6">
        <v>2.73</v>
      </c>
      <c r="F27" s="6"/>
      <c r="G27" s="6">
        <f>CONVERT(A27,"um","mm")</f>
        <v>0.125</v>
      </c>
      <c r="H27" s="6">
        <f t="shared" si="1"/>
        <v>3</v>
      </c>
      <c r="I27" s="6">
        <v>16.6</v>
      </c>
      <c r="J27" s="6"/>
      <c r="K27" s="7"/>
    </row>
    <row r="28" spans="1:11" ht="8.25">
      <c r="A28" s="10">
        <v>149</v>
      </c>
      <c r="B28" s="11">
        <v>100</v>
      </c>
      <c r="C28" s="6">
        <v>86.1</v>
      </c>
      <c r="D28" s="6">
        <v>13.9</v>
      </c>
      <c r="E28" s="6">
        <v>2.07</v>
      </c>
      <c r="F28" s="6"/>
      <c r="G28" s="6">
        <f>CONVERT(A28,"um","mm")</f>
        <v>0.149</v>
      </c>
      <c r="H28" s="6">
        <f t="shared" si="1"/>
        <v>2.746615764199926</v>
      </c>
      <c r="I28" s="6">
        <v>13.9</v>
      </c>
      <c r="J28" s="6"/>
      <c r="K28" s="7"/>
    </row>
    <row r="29" spans="1:11" ht="8.25">
      <c r="A29" s="10">
        <v>177</v>
      </c>
      <c r="B29" s="11">
        <v>80</v>
      </c>
      <c r="C29" s="6">
        <v>88.2</v>
      </c>
      <c r="D29" s="6">
        <v>11.8</v>
      </c>
      <c r="E29" s="6">
        <v>1.53</v>
      </c>
      <c r="F29" s="6"/>
      <c r="G29" s="6">
        <f>CONVERT(A29,"um","mm")</f>
        <v>0.177</v>
      </c>
      <c r="H29" s="6">
        <f t="shared" si="1"/>
        <v>2.49817873457909</v>
      </c>
      <c r="I29" s="6">
        <v>11.8</v>
      </c>
      <c r="J29" s="6"/>
      <c r="K29" s="7"/>
    </row>
    <row r="30" spans="1:11" ht="8.25">
      <c r="A30" s="10">
        <v>210</v>
      </c>
      <c r="B30" s="11">
        <v>70</v>
      </c>
      <c r="C30" s="6">
        <v>89.7</v>
      </c>
      <c r="D30" s="6">
        <v>10.3</v>
      </c>
      <c r="E30" s="6">
        <v>1.2</v>
      </c>
      <c r="F30" s="6"/>
      <c r="G30" s="6">
        <f>CONVERT(A30,"um","mm")</f>
        <v>0.21</v>
      </c>
      <c r="H30" s="6">
        <f t="shared" si="1"/>
        <v>2.2515387669959646</v>
      </c>
      <c r="I30" s="6">
        <v>10.3</v>
      </c>
      <c r="J30" s="6"/>
      <c r="K30" s="7"/>
    </row>
    <row r="31" spans="1:11" ht="8.25">
      <c r="A31" s="10">
        <v>250</v>
      </c>
      <c r="B31" s="11">
        <v>60</v>
      </c>
      <c r="C31" s="6">
        <v>90.9</v>
      </c>
      <c r="D31" s="6">
        <v>9.07</v>
      </c>
      <c r="E31" s="6">
        <v>0.99</v>
      </c>
      <c r="F31" s="6"/>
      <c r="G31" s="6">
        <f>CONVERT(A31,"um","mm")</f>
        <v>0.25</v>
      </c>
      <c r="H31" s="6">
        <f t="shared" si="1"/>
        <v>2</v>
      </c>
      <c r="I31" s="6">
        <v>9.07</v>
      </c>
      <c r="J31" s="6"/>
      <c r="K31" s="7"/>
    </row>
    <row r="32" spans="1:11" ht="8.25">
      <c r="A32" s="10">
        <v>297</v>
      </c>
      <c r="B32" s="11">
        <v>50</v>
      </c>
      <c r="C32" s="6">
        <v>91.9</v>
      </c>
      <c r="D32" s="6">
        <v>8.07</v>
      </c>
      <c r="E32" s="6">
        <v>1.01</v>
      </c>
      <c r="F32" s="6"/>
      <c r="G32" s="6">
        <f>CONVERT(A32,"um","mm")</f>
        <v>0.297</v>
      </c>
      <c r="H32" s="6">
        <f t="shared" si="1"/>
        <v>1.7514651638613215</v>
      </c>
      <c r="I32" s="6">
        <v>8.07</v>
      </c>
      <c r="J32" s="6"/>
      <c r="K32" s="7"/>
    </row>
    <row r="33" spans="1:11" ht="8.25">
      <c r="A33" s="10">
        <v>354</v>
      </c>
      <c r="B33" s="11">
        <v>45</v>
      </c>
      <c r="C33" s="6">
        <v>92.9</v>
      </c>
      <c r="D33" s="6">
        <v>7.07</v>
      </c>
      <c r="E33" s="6">
        <v>1.07</v>
      </c>
      <c r="F33" s="6"/>
      <c r="G33" s="6">
        <f>CONVERT(A33,"um","mm")</f>
        <v>0.354</v>
      </c>
      <c r="H33" s="6">
        <f t="shared" si="1"/>
        <v>1.4981787345790896</v>
      </c>
      <c r="I33" s="6">
        <v>7.07</v>
      </c>
      <c r="J33" s="6"/>
      <c r="K33" s="7"/>
    </row>
    <row r="34" spans="1:11" ht="8.25">
      <c r="A34" s="10">
        <v>420</v>
      </c>
      <c r="B34" s="11">
        <v>40</v>
      </c>
      <c r="C34" s="6">
        <v>94</v>
      </c>
      <c r="D34" s="6">
        <v>5.99</v>
      </c>
      <c r="E34" s="6">
        <v>1.2</v>
      </c>
      <c r="F34" s="6"/>
      <c r="G34" s="6">
        <f>CONVERT(A34,"um","mm")</f>
        <v>0.42</v>
      </c>
      <c r="H34" s="6">
        <f t="shared" si="1"/>
        <v>1.2515387669959643</v>
      </c>
      <c r="I34" s="6">
        <v>5.99</v>
      </c>
      <c r="J34" s="6"/>
      <c r="K34" s="7"/>
    </row>
    <row r="35" spans="1:11" ht="8.25">
      <c r="A35" s="10">
        <v>500</v>
      </c>
      <c r="B35" s="11">
        <v>35</v>
      </c>
      <c r="C35" s="6">
        <v>95.2</v>
      </c>
      <c r="D35" s="6">
        <v>4.79</v>
      </c>
      <c r="E35" s="6">
        <v>1.33</v>
      </c>
      <c r="F35" s="6"/>
      <c r="G35" s="6">
        <f>CONVERT(A35,"um","mm")</f>
        <v>0.5</v>
      </c>
      <c r="H35" s="6">
        <f t="shared" si="1"/>
        <v>1</v>
      </c>
      <c r="I35" s="6">
        <v>4.79</v>
      </c>
      <c r="J35" s="6"/>
      <c r="K35" s="7"/>
    </row>
    <row r="36" spans="1:11" ht="8.25">
      <c r="A36" s="10">
        <v>590</v>
      </c>
      <c r="B36" s="11">
        <v>30</v>
      </c>
      <c r="C36" s="6">
        <v>96.5</v>
      </c>
      <c r="D36" s="6">
        <v>3.46</v>
      </c>
      <c r="E36" s="6">
        <v>1.88</v>
      </c>
      <c r="F36" s="6"/>
      <c r="G36" s="6">
        <f>CONVERT(A36,"um","mm")</f>
        <v>0.59</v>
      </c>
      <c r="H36" s="6">
        <f t="shared" si="1"/>
        <v>0.7612131404128836</v>
      </c>
      <c r="I36" s="6">
        <v>3.46</v>
      </c>
      <c r="J36" s="6"/>
      <c r="K36" s="7"/>
    </row>
    <row r="37" spans="1:11" ht="8.25">
      <c r="A37" s="10">
        <v>710</v>
      </c>
      <c r="B37" s="11">
        <v>25</v>
      </c>
      <c r="C37" s="6">
        <v>98.4</v>
      </c>
      <c r="D37" s="6">
        <v>1.59</v>
      </c>
      <c r="E37" s="6">
        <v>1.3</v>
      </c>
      <c r="F37" s="6"/>
      <c r="G37" s="6">
        <f>CONVERT(A37,"um","mm")</f>
        <v>0.71</v>
      </c>
      <c r="H37" s="6">
        <f t="shared" si="1"/>
        <v>0.49410907027004275</v>
      </c>
      <c r="I37" s="6">
        <v>1.59</v>
      </c>
      <c r="J37" s="6"/>
      <c r="K37" s="7"/>
    </row>
    <row r="38" spans="1:11" ht="8.25">
      <c r="A38" s="10">
        <v>840</v>
      </c>
      <c r="B38" s="11">
        <v>20</v>
      </c>
      <c r="C38" s="6">
        <v>99.7</v>
      </c>
      <c r="D38" s="6">
        <v>0.29</v>
      </c>
      <c r="E38" s="6">
        <v>0.28</v>
      </c>
      <c r="F38" s="6"/>
      <c r="G38" s="6">
        <f>CONVERT(A38,"um","mm")</f>
        <v>0.84</v>
      </c>
      <c r="H38" s="6">
        <f t="shared" si="1"/>
        <v>0.2515387669959645</v>
      </c>
      <c r="I38" s="6">
        <v>0.29</v>
      </c>
      <c r="J38" s="6"/>
      <c r="K38" s="7"/>
    </row>
    <row r="39" spans="1:11" ht="8.25">
      <c r="A39" s="10">
        <v>1000</v>
      </c>
      <c r="B39" s="11">
        <v>18</v>
      </c>
      <c r="C39" s="6">
        <v>99.99</v>
      </c>
      <c r="D39" s="6">
        <v>0.0059</v>
      </c>
      <c r="E39" s="6">
        <v>0.0059</v>
      </c>
      <c r="F39" s="6"/>
      <c r="G39" s="6">
        <f>CONVERT(A39,"um","mm")</f>
        <v>1</v>
      </c>
      <c r="H39" s="6">
        <f t="shared" si="1"/>
        <v>0</v>
      </c>
      <c r="I39" s="6">
        <v>0.0059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3.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5742187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37242.48888888889</v>
      </c>
    </row>
    <row r="2" spans="1:5" ht="8.25">
      <c r="A2" s="1" t="s">
        <v>1</v>
      </c>
      <c r="B2" s="1" t="s">
        <v>58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59</v>
      </c>
      <c r="C3" s="1">
        <f>AVERAGE(E3:F3)</f>
        <v>7.208333333333333</v>
      </c>
      <c r="D3" s="1">
        <f>CONVERT(C3,"ft","m")</f>
        <v>2.1971</v>
      </c>
      <c r="E3" s="1">
        <f>CONVERT(VALUE(LEFT(B4,3)),"in","ft")</f>
        <v>7.083333333333333</v>
      </c>
      <c r="F3" s="1">
        <f>CONVERT(VALUE(RIGHT(B4,3)),"in","ft")</f>
        <v>7.333333333333333</v>
      </c>
    </row>
    <row r="4" spans="1:2" ht="8.25">
      <c r="A4" s="1" t="s">
        <v>5</v>
      </c>
      <c r="B4" s="1" t="s">
        <v>60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1.228</v>
      </c>
      <c r="V10" s="1">
        <f>CONVERT(U10,"um","mm")</f>
        <v>0.001228</v>
      </c>
      <c r="W10" s="1">
        <f>-LOG(V10/1,2)</f>
        <v>9.669473723953995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2.308</v>
      </c>
      <c r="V11" s="1">
        <f>CONVERT(U11,"um","mm")</f>
        <v>0.002308</v>
      </c>
      <c r="W11" s="1">
        <f aca="true" t="shared" si="2" ref="W11:W18">-LOG(V11/1,2)</f>
        <v>8.759141060678692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0.35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0.35</v>
      </c>
      <c r="O12" s="1" t="s">
        <v>11</v>
      </c>
      <c r="P12" s="1">
        <v>80.5</v>
      </c>
      <c r="Q12" s="1">
        <f>CONVERT(P12,"um","mm")</f>
        <v>0.0805</v>
      </c>
      <c r="R12" s="1">
        <f t="shared" si="0"/>
        <v>3.63486740654747</v>
      </c>
      <c r="T12" s="1">
        <v>16</v>
      </c>
      <c r="U12" s="1">
        <v>4.106</v>
      </c>
      <c r="V12" s="1">
        <f>CONVERT(U12,"um","mm")</f>
        <v>0.004106</v>
      </c>
      <c r="W12" s="1">
        <f t="shared" si="2"/>
        <v>7.9280506572155724</v>
      </c>
    </row>
    <row r="13" spans="1:23" ht="8.25">
      <c r="A13" s="10">
        <v>0.49</v>
      </c>
      <c r="B13" s="11">
        <v>1100</v>
      </c>
      <c r="C13" s="6">
        <v>0.35</v>
      </c>
      <c r="D13" s="6">
        <v>99.7</v>
      </c>
      <c r="E13" s="6">
        <v>3.15</v>
      </c>
      <c r="F13" s="6"/>
      <c r="G13" s="6">
        <f>CONVERT(A13,"um","mm")</f>
        <v>0.00049</v>
      </c>
      <c r="H13" s="6">
        <f t="shared" si="1"/>
        <v>10.994930630321603</v>
      </c>
      <c r="I13" s="6">
        <v>99.7</v>
      </c>
      <c r="J13" s="6">
        <v>11</v>
      </c>
      <c r="K13" s="7">
        <v>3.15</v>
      </c>
      <c r="O13" s="1" t="s">
        <v>12</v>
      </c>
      <c r="P13" s="1">
        <v>34.22</v>
      </c>
      <c r="Q13" s="1">
        <f>CONVERT(P13,"um","mm")</f>
        <v>0.03422</v>
      </c>
      <c r="R13" s="1">
        <f t="shared" si="0"/>
        <v>4.869016429947399</v>
      </c>
      <c r="T13" s="1">
        <v>25</v>
      </c>
      <c r="U13" s="1">
        <v>8.271</v>
      </c>
      <c r="V13" s="1">
        <f>CONVERT(U13,"um","mm")</f>
        <v>0.008271000000000002</v>
      </c>
      <c r="W13" s="1">
        <f t="shared" si="2"/>
        <v>6.9177225165928276</v>
      </c>
    </row>
    <row r="14" spans="1:23" ht="8.25">
      <c r="A14" s="10">
        <v>0.98</v>
      </c>
      <c r="B14" s="11">
        <v>1000</v>
      </c>
      <c r="C14" s="6">
        <v>3.5</v>
      </c>
      <c r="D14" s="6">
        <v>96.5</v>
      </c>
      <c r="E14" s="6">
        <v>5.03</v>
      </c>
      <c r="F14" s="6"/>
      <c r="G14" s="6">
        <f>CONVERT(A14,"um","mm")</f>
        <v>0.00098</v>
      </c>
      <c r="H14" s="6">
        <f t="shared" si="1"/>
        <v>9.994930630321603</v>
      </c>
      <c r="I14" s="6">
        <v>96.5</v>
      </c>
      <c r="J14" s="6">
        <v>10</v>
      </c>
      <c r="K14" s="7">
        <v>5.03</v>
      </c>
      <c r="O14" s="1" t="s">
        <v>29</v>
      </c>
      <c r="P14" s="1">
        <v>6.585</v>
      </c>
      <c r="Q14" s="1">
        <f>CONVERT(P14,"um","mm")</f>
        <v>0.006585</v>
      </c>
      <c r="R14" s="1">
        <f t="shared" si="0"/>
        <v>7.246600844180297</v>
      </c>
      <c r="T14" s="1">
        <v>50</v>
      </c>
      <c r="U14" s="1">
        <v>34.22</v>
      </c>
      <c r="V14" s="1">
        <f>CONVERT(U14,"um","mm")</f>
        <v>0.03422</v>
      </c>
      <c r="W14" s="1">
        <f t="shared" si="2"/>
        <v>4.869016429947399</v>
      </c>
    </row>
    <row r="15" spans="1:23" ht="8.25">
      <c r="A15" s="10">
        <v>1.95</v>
      </c>
      <c r="B15" s="11">
        <v>900</v>
      </c>
      <c r="C15" s="6">
        <v>8.53</v>
      </c>
      <c r="D15" s="6">
        <v>91.5</v>
      </c>
      <c r="E15" s="6">
        <v>6.87</v>
      </c>
      <c r="F15" s="6"/>
      <c r="G15" s="6">
        <f>CONVERT(A15,"um","mm")</f>
        <v>0.00195</v>
      </c>
      <c r="H15" s="6">
        <f t="shared" si="1"/>
        <v>9.002310160687202</v>
      </c>
      <c r="I15" s="6">
        <v>91.5</v>
      </c>
      <c r="J15" s="6">
        <v>9</v>
      </c>
      <c r="K15" s="7">
        <v>6.87</v>
      </c>
      <c r="O15" s="1" t="s">
        <v>13</v>
      </c>
      <c r="P15" s="1">
        <v>2.352</v>
      </c>
      <c r="Q15" s="1">
        <f>CONVERT(P15,"um","mm")</f>
        <v>0.002352</v>
      </c>
      <c r="R15" s="1">
        <f t="shared" si="0"/>
        <v>8.73189622448781</v>
      </c>
      <c r="T15" s="1">
        <v>75</v>
      </c>
      <c r="U15" s="1">
        <v>95.88</v>
      </c>
      <c r="V15" s="1">
        <f>CONVERT(U15,"um","mm")</f>
        <v>0.09588</v>
      </c>
      <c r="W15" s="1">
        <f t="shared" si="2"/>
        <v>3.3826262807876786</v>
      </c>
    </row>
    <row r="16" spans="1:23" ht="8.25">
      <c r="A16" s="10">
        <v>3.9</v>
      </c>
      <c r="B16" s="11">
        <v>800</v>
      </c>
      <c r="C16" s="6">
        <v>15.4</v>
      </c>
      <c r="D16" s="6">
        <v>84.6</v>
      </c>
      <c r="E16" s="6">
        <v>8.79</v>
      </c>
      <c r="F16" s="6"/>
      <c r="G16" s="6">
        <f>CONVERT(A16,"um","mm")</f>
        <v>0.0039</v>
      </c>
      <c r="H16" s="6">
        <f t="shared" si="1"/>
        <v>8.002310160687202</v>
      </c>
      <c r="I16" s="6">
        <v>84.6</v>
      </c>
      <c r="J16" s="6">
        <v>8</v>
      </c>
      <c r="K16" s="7">
        <v>8.79</v>
      </c>
      <c r="O16" s="1" t="s">
        <v>14</v>
      </c>
      <c r="P16" s="1">
        <v>96.49</v>
      </c>
      <c r="Q16" s="1">
        <f>CONVERT(P16,"um","mm")</f>
        <v>0.09649</v>
      </c>
      <c r="R16" s="1">
        <f t="shared" si="0"/>
        <v>3.373476757217539</v>
      </c>
      <c r="T16" s="1">
        <v>84</v>
      </c>
      <c r="U16" s="1">
        <v>132.8</v>
      </c>
      <c r="V16" s="1">
        <f>CONVERT(U16,"um","mm")</f>
        <v>0.1328</v>
      </c>
      <c r="W16" s="1">
        <f t="shared" si="2"/>
        <v>2.912672948202525</v>
      </c>
    </row>
    <row r="17" spans="1:23" ht="8.25">
      <c r="A17" s="10">
        <v>7.8</v>
      </c>
      <c r="B17" s="11">
        <v>700</v>
      </c>
      <c r="C17" s="6">
        <v>24.2</v>
      </c>
      <c r="D17" s="6">
        <v>75.8</v>
      </c>
      <c r="E17" s="6">
        <v>10.6</v>
      </c>
      <c r="F17" s="6"/>
      <c r="G17" s="6">
        <f>CONVERT(A17,"um","mm")</f>
        <v>0.0078</v>
      </c>
      <c r="H17" s="6">
        <f t="shared" si="1"/>
        <v>7.002310160687201</v>
      </c>
      <c r="I17" s="6">
        <v>75.8</v>
      </c>
      <c r="J17" s="6">
        <v>7</v>
      </c>
      <c r="K17" s="7">
        <v>10.6</v>
      </c>
      <c r="O17" s="1" t="s">
        <v>15</v>
      </c>
      <c r="P17" s="1">
        <v>128.7</v>
      </c>
      <c r="T17" s="1">
        <v>90</v>
      </c>
      <c r="U17" s="1">
        <v>186.9</v>
      </c>
      <c r="V17" s="1">
        <f>CONVERT(U17,"um","mm")</f>
        <v>0.1869</v>
      </c>
      <c r="W17" s="1">
        <f t="shared" si="2"/>
        <v>2.4196615258042913</v>
      </c>
    </row>
    <row r="18" spans="1:23" ht="8.25">
      <c r="A18" s="10">
        <v>15.6</v>
      </c>
      <c r="B18" s="11">
        <v>600</v>
      </c>
      <c r="C18" s="6">
        <v>34.8</v>
      </c>
      <c r="D18" s="6">
        <v>65.2</v>
      </c>
      <c r="E18" s="6">
        <v>13.4</v>
      </c>
      <c r="F18" s="6"/>
      <c r="G18" s="6">
        <f>CONVERT(A18,"um","mm")</f>
        <v>0.0156</v>
      </c>
      <c r="H18" s="6">
        <f t="shared" si="1"/>
        <v>6.002310160687201</v>
      </c>
      <c r="I18" s="6">
        <v>65.2</v>
      </c>
      <c r="J18" s="6">
        <v>6</v>
      </c>
      <c r="K18" s="7">
        <v>13.4</v>
      </c>
      <c r="O18" s="1" t="s">
        <v>16</v>
      </c>
      <c r="P18" s="1">
        <v>16564</v>
      </c>
      <c r="T18" s="1">
        <v>95</v>
      </c>
      <c r="U18" s="1">
        <v>345</v>
      </c>
      <c r="V18" s="1">
        <f>CONVERT(U18,"um","mm")</f>
        <v>0.345</v>
      </c>
      <c r="W18" s="1">
        <f t="shared" si="2"/>
        <v>1.5353317329965557</v>
      </c>
    </row>
    <row r="19" spans="1:16" ht="8.25">
      <c r="A19" s="10">
        <v>31.2</v>
      </c>
      <c r="B19" s="11">
        <v>500</v>
      </c>
      <c r="C19" s="6">
        <v>48.1</v>
      </c>
      <c r="D19" s="6">
        <v>51.9</v>
      </c>
      <c r="E19" s="6">
        <v>3.59</v>
      </c>
      <c r="F19" s="6"/>
      <c r="G19" s="6">
        <f>CONVERT(A19,"um","mm")</f>
        <v>0.0312</v>
      </c>
      <c r="H19" s="6">
        <f t="shared" si="1"/>
        <v>5.002310160687201</v>
      </c>
      <c r="I19" s="6">
        <v>51.9</v>
      </c>
      <c r="J19" s="6">
        <v>5</v>
      </c>
      <c r="K19" s="7">
        <f>SUM(E19+E20+E21+E22)</f>
        <v>14.829999999999998</v>
      </c>
      <c r="O19" s="1" t="s">
        <v>17</v>
      </c>
      <c r="P19" s="1">
        <v>159.9</v>
      </c>
    </row>
    <row r="20" spans="1:31" ht="8.25">
      <c r="A20" s="10">
        <v>37.2</v>
      </c>
      <c r="B20" s="11">
        <v>400</v>
      </c>
      <c r="C20" s="6">
        <v>51.7</v>
      </c>
      <c r="D20" s="6">
        <v>48.3</v>
      </c>
      <c r="E20" s="6">
        <v>3.6</v>
      </c>
      <c r="F20" s="6"/>
      <c r="G20" s="6">
        <f>CONVERT(A20,"um","mm")</f>
        <v>0.0372</v>
      </c>
      <c r="H20" s="6">
        <f t="shared" si="1"/>
        <v>4.748553568441418</v>
      </c>
      <c r="I20" s="6">
        <v>48.3</v>
      </c>
      <c r="J20" s="6">
        <v>4</v>
      </c>
      <c r="K20" s="7">
        <f>SUM(E23+E24+E25+E26)</f>
        <v>19.56</v>
      </c>
      <c r="O20" s="1" t="s">
        <v>30</v>
      </c>
      <c r="P20" s="1">
        <v>3.174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55.3</v>
      </c>
      <c r="D21" s="6">
        <v>44.7</v>
      </c>
      <c r="E21" s="6">
        <v>3.71</v>
      </c>
      <c r="F21" s="6"/>
      <c r="G21" s="6">
        <f>CONVERT(A21,"um","mm")</f>
        <v>0.0442</v>
      </c>
      <c r="H21" s="6">
        <f t="shared" si="1"/>
        <v>4.499809820158018</v>
      </c>
      <c r="I21" s="6">
        <v>44.7</v>
      </c>
      <c r="J21" s="6">
        <v>3</v>
      </c>
      <c r="K21" s="7">
        <f>SUM(E27+E28+E29+E30)</f>
        <v>10.489999999999998</v>
      </c>
      <c r="O21" s="1" t="s">
        <v>31</v>
      </c>
      <c r="P21" s="1">
        <v>11.44</v>
      </c>
      <c r="U21" s="1">
        <v>0.001228</v>
      </c>
      <c r="V21" s="1">
        <v>0.002308</v>
      </c>
      <c r="W21" s="1">
        <v>0.004106</v>
      </c>
      <c r="X21" s="1">
        <v>0.008271000000000002</v>
      </c>
      <c r="Y21" s="1">
        <v>0.03422</v>
      </c>
      <c r="Z21" s="1">
        <v>0.09588</v>
      </c>
      <c r="AA21" s="1">
        <v>0.1328</v>
      </c>
      <c r="AB21" s="1">
        <v>0.1869</v>
      </c>
      <c r="AC21" s="1">
        <v>0.345</v>
      </c>
      <c r="AD21" s="1">
        <f>((W21+AA21)/2)</f>
        <v>0.068453</v>
      </c>
    </row>
    <row r="22" spans="1:31" ht="8.25">
      <c r="A22" s="10">
        <v>52.6</v>
      </c>
      <c r="B22" s="11">
        <v>270</v>
      </c>
      <c r="C22" s="6">
        <v>59</v>
      </c>
      <c r="D22" s="6">
        <v>41</v>
      </c>
      <c r="E22" s="6">
        <v>3.93</v>
      </c>
      <c r="F22" s="6"/>
      <c r="G22" s="6">
        <f>CONVERT(A22,"um","mm")</f>
        <v>0.0526</v>
      </c>
      <c r="H22" s="6">
        <f t="shared" si="1"/>
        <v>4.2487933902571475</v>
      </c>
      <c r="I22" s="6">
        <v>41</v>
      </c>
      <c r="J22" s="6">
        <v>2</v>
      </c>
      <c r="K22" s="7">
        <f>SUM(E31+E32+E33+E34)</f>
        <v>4.08</v>
      </c>
      <c r="U22" s="1">
        <v>9.669473723953995</v>
      </c>
      <c r="V22" s="1">
        <v>8.759141060678692</v>
      </c>
      <c r="W22" s="1">
        <v>7.9280506572155724</v>
      </c>
      <c r="X22" s="1">
        <v>6.9177225165928276</v>
      </c>
      <c r="Y22" s="1">
        <v>4.869016429947399</v>
      </c>
      <c r="Z22" s="1">
        <v>3.3826262807876786</v>
      </c>
      <c r="AA22" s="1">
        <v>2.912672948202525</v>
      </c>
      <c r="AB22" s="1">
        <v>2.4196615258042913</v>
      </c>
      <c r="AC22" s="1">
        <v>1.5353317329965557</v>
      </c>
      <c r="AD22" s="1">
        <f>((W22+AA22)/2)</f>
        <v>5.420361802709049</v>
      </c>
      <c r="AE22" s="1">
        <f>((X22-AB22)/2)</f>
        <v>2.249030495394268</v>
      </c>
    </row>
    <row r="23" spans="1:11" ht="8.25">
      <c r="A23" s="10">
        <v>62.5</v>
      </c>
      <c r="B23" s="11">
        <v>230</v>
      </c>
      <c r="C23" s="6">
        <v>63</v>
      </c>
      <c r="D23" s="6">
        <v>37</v>
      </c>
      <c r="E23" s="6">
        <v>4.37</v>
      </c>
      <c r="F23" s="6"/>
      <c r="G23" s="6">
        <f>CONVERT(A23,"um","mm")</f>
        <v>0.0625</v>
      </c>
      <c r="H23" s="6">
        <f t="shared" si="1"/>
        <v>4</v>
      </c>
      <c r="I23" s="6">
        <v>37</v>
      </c>
      <c r="J23" s="6">
        <v>1</v>
      </c>
      <c r="K23" s="7">
        <f>SUM(E35+E36+E37+E38)</f>
        <v>2.92</v>
      </c>
    </row>
    <row r="24" spans="1:17" ht="8.25">
      <c r="A24" s="10">
        <v>74</v>
      </c>
      <c r="B24" s="11">
        <v>200</v>
      </c>
      <c r="C24" s="6">
        <v>67.3</v>
      </c>
      <c r="D24" s="6">
        <v>32.7</v>
      </c>
      <c r="E24" s="6">
        <v>5.06</v>
      </c>
      <c r="F24" s="6"/>
      <c r="G24" s="6">
        <f>CONVERT(A24,"um","mm")</f>
        <v>0.074</v>
      </c>
      <c r="H24" s="6">
        <f t="shared" si="1"/>
        <v>3.7563309190331378</v>
      </c>
      <c r="I24" s="6">
        <v>32.7</v>
      </c>
      <c r="J24" s="6">
        <v>0</v>
      </c>
      <c r="K24" s="7">
        <f>SUM(E39+E40+E41+E42)</f>
        <v>0.0024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72.4</v>
      </c>
      <c r="D25" s="6">
        <v>27.6</v>
      </c>
      <c r="E25" s="6">
        <v>5.34</v>
      </c>
      <c r="F25" s="6"/>
      <c r="G25" s="6">
        <f>CONVERT(A25,"um","mm")</f>
        <v>0.088</v>
      </c>
      <c r="H25" s="6">
        <f t="shared" si="1"/>
        <v>3.50635266602479</v>
      </c>
      <c r="I25" s="6">
        <v>27.6</v>
      </c>
      <c r="J25" s="6">
        <v>-1</v>
      </c>
      <c r="K25" s="7">
        <f>SUM(E43+E44)</f>
        <v>0</v>
      </c>
      <c r="O25" s="1">
        <f>SUM(K25+K24+K23+K22+K21+K20)</f>
        <v>37.05239999999999</v>
      </c>
      <c r="P25" s="1">
        <f>SUM(K19+K18+K17+K16)</f>
        <v>47.62</v>
      </c>
      <c r="Q25" s="1">
        <f>SUM(K15+K14+K13+K12+K11+K10)</f>
        <v>15.4</v>
      </c>
    </row>
    <row r="26" spans="1:11" ht="8.25">
      <c r="A26" s="10">
        <v>105</v>
      </c>
      <c r="B26" s="11">
        <v>140</v>
      </c>
      <c r="C26" s="6">
        <v>77.7</v>
      </c>
      <c r="D26" s="6">
        <v>22.3</v>
      </c>
      <c r="E26" s="6">
        <v>4.79</v>
      </c>
      <c r="F26" s="6"/>
      <c r="G26" s="6">
        <f>CONVERT(A26,"um","mm")</f>
        <v>0.105</v>
      </c>
      <c r="H26" s="6">
        <f t="shared" si="1"/>
        <v>3.2515387669959646</v>
      </c>
      <c r="I26" s="6">
        <v>22.3</v>
      </c>
      <c r="J26" s="6"/>
      <c r="K26" s="7"/>
    </row>
    <row r="27" spans="1:11" ht="8.25">
      <c r="A27" s="10">
        <v>125</v>
      </c>
      <c r="B27" s="11">
        <v>120</v>
      </c>
      <c r="C27" s="6">
        <v>82.5</v>
      </c>
      <c r="D27" s="6">
        <v>17.5</v>
      </c>
      <c r="E27" s="6">
        <v>3.88</v>
      </c>
      <c r="F27" s="6"/>
      <c r="G27" s="6">
        <f>CONVERT(A27,"um","mm")</f>
        <v>0.125</v>
      </c>
      <c r="H27" s="6">
        <f t="shared" si="1"/>
        <v>3</v>
      </c>
      <c r="I27" s="6">
        <v>17.5</v>
      </c>
      <c r="J27" s="6"/>
      <c r="K27" s="7"/>
    </row>
    <row r="28" spans="1:11" ht="8.25">
      <c r="A28" s="10">
        <v>149</v>
      </c>
      <c r="B28" s="11">
        <v>100</v>
      </c>
      <c r="C28" s="6">
        <v>86.4</v>
      </c>
      <c r="D28" s="6">
        <v>13.6</v>
      </c>
      <c r="E28" s="6">
        <v>2.9</v>
      </c>
      <c r="F28" s="6"/>
      <c r="G28" s="6">
        <f>CONVERT(A28,"um","mm")</f>
        <v>0.149</v>
      </c>
      <c r="H28" s="6">
        <f t="shared" si="1"/>
        <v>2.746615764199926</v>
      </c>
      <c r="I28" s="6">
        <v>13.6</v>
      </c>
      <c r="J28" s="6"/>
      <c r="K28" s="7"/>
    </row>
    <row r="29" spans="1:11" ht="8.25">
      <c r="A29" s="10">
        <v>177</v>
      </c>
      <c r="B29" s="11">
        <v>80</v>
      </c>
      <c r="C29" s="6">
        <v>89.3</v>
      </c>
      <c r="D29" s="6">
        <v>10.7</v>
      </c>
      <c r="E29" s="6">
        <v>2.12</v>
      </c>
      <c r="F29" s="6"/>
      <c r="G29" s="6">
        <f>CONVERT(A29,"um","mm")</f>
        <v>0.177</v>
      </c>
      <c r="H29" s="6">
        <f t="shared" si="1"/>
        <v>2.49817873457909</v>
      </c>
      <c r="I29" s="6">
        <v>10.7</v>
      </c>
      <c r="J29" s="6"/>
      <c r="K29" s="7"/>
    </row>
    <row r="30" spans="1:11" ht="8.25">
      <c r="A30" s="10">
        <v>210</v>
      </c>
      <c r="B30" s="11">
        <v>70</v>
      </c>
      <c r="C30" s="6">
        <v>91.4</v>
      </c>
      <c r="D30" s="6">
        <v>8.59</v>
      </c>
      <c r="E30" s="6">
        <v>1.59</v>
      </c>
      <c r="F30" s="6"/>
      <c r="G30" s="6">
        <f>CONVERT(A30,"um","mm")</f>
        <v>0.21</v>
      </c>
      <c r="H30" s="6">
        <f t="shared" si="1"/>
        <v>2.2515387669959646</v>
      </c>
      <c r="I30" s="6">
        <v>8.59</v>
      </c>
      <c r="J30" s="6"/>
      <c r="K30" s="7"/>
    </row>
    <row r="31" spans="1:11" ht="8.25">
      <c r="A31" s="10">
        <v>250</v>
      </c>
      <c r="B31" s="11">
        <v>60</v>
      </c>
      <c r="C31" s="6">
        <v>93</v>
      </c>
      <c r="D31" s="6">
        <v>7</v>
      </c>
      <c r="E31" s="6">
        <v>1.15</v>
      </c>
      <c r="F31" s="6"/>
      <c r="G31" s="6">
        <f>CONVERT(A31,"um","mm")</f>
        <v>0.25</v>
      </c>
      <c r="H31" s="6">
        <f t="shared" si="1"/>
        <v>2</v>
      </c>
      <c r="I31" s="6">
        <v>7</v>
      </c>
      <c r="J31" s="6"/>
      <c r="K31" s="7"/>
    </row>
    <row r="32" spans="1:11" ht="8.25">
      <c r="A32" s="10">
        <v>297</v>
      </c>
      <c r="B32" s="11">
        <v>50</v>
      </c>
      <c r="C32" s="6">
        <v>94.2</v>
      </c>
      <c r="D32" s="6">
        <v>5.84</v>
      </c>
      <c r="E32" s="6">
        <v>0.98</v>
      </c>
      <c r="F32" s="6"/>
      <c r="G32" s="6">
        <f>CONVERT(A32,"um","mm")</f>
        <v>0.297</v>
      </c>
      <c r="H32" s="6">
        <f t="shared" si="1"/>
        <v>1.7514651638613215</v>
      </c>
      <c r="I32" s="6">
        <v>5.84</v>
      </c>
      <c r="J32" s="6"/>
      <c r="K32" s="7"/>
    </row>
    <row r="33" spans="1:11" ht="8.25">
      <c r="A33" s="10">
        <v>354</v>
      </c>
      <c r="B33" s="11">
        <v>45</v>
      </c>
      <c r="C33" s="6">
        <v>95.1</v>
      </c>
      <c r="D33" s="6">
        <v>4.86</v>
      </c>
      <c r="E33" s="6">
        <v>0.94</v>
      </c>
      <c r="F33" s="6"/>
      <c r="G33" s="6">
        <f>CONVERT(A33,"um","mm")</f>
        <v>0.354</v>
      </c>
      <c r="H33" s="6">
        <f t="shared" si="1"/>
        <v>1.4981787345790896</v>
      </c>
      <c r="I33" s="6">
        <v>4.86</v>
      </c>
      <c r="J33" s="6"/>
      <c r="K33" s="7"/>
    </row>
    <row r="34" spans="1:11" ht="8.25">
      <c r="A34" s="10">
        <v>420</v>
      </c>
      <c r="B34" s="11">
        <v>40</v>
      </c>
      <c r="C34" s="6">
        <v>96.1</v>
      </c>
      <c r="D34" s="6">
        <v>3.92</v>
      </c>
      <c r="E34" s="6">
        <v>1.01</v>
      </c>
      <c r="F34" s="6"/>
      <c r="G34" s="6">
        <f>CONVERT(A34,"um","mm")</f>
        <v>0.42</v>
      </c>
      <c r="H34" s="6">
        <f t="shared" si="1"/>
        <v>1.2515387669959643</v>
      </c>
      <c r="I34" s="6">
        <v>3.92</v>
      </c>
      <c r="J34" s="6"/>
      <c r="K34" s="7"/>
    </row>
    <row r="35" spans="1:11" ht="8.25">
      <c r="A35" s="10">
        <v>500</v>
      </c>
      <c r="B35" s="11">
        <v>35</v>
      </c>
      <c r="C35" s="6">
        <v>97.1</v>
      </c>
      <c r="D35" s="6">
        <v>2.91</v>
      </c>
      <c r="E35" s="6">
        <v>1.01</v>
      </c>
      <c r="F35" s="6"/>
      <c r="G35" s="6">
        <f>CONVERT(A35,"um","mm")</f>
        <v>0.5</v>
      </c>
      <c r="H35" s="6">
        <f t="shared" si="1"/>
        <v>1</v>
      </c>
      <c r="I35" s="6">
        <v>2.91</v>
      </c>
      <c r="J35" s="6"/>
      <c r="K35" s="7"/>
    </row>
    <row r="36" spans="1:11" ht="8.25">
      <c r="A36" s="10">
        <v>590</v>
      </c>
      <c r="B36" s="11">
        <v>30</v>
      </c>
      <c r="C36" s="6">
        <v>98.1</v>
      </c>
      <c r="D36" s="6">
        <v>1.91</v>
      </c>
      <c r="E36" s="6">
        <v>1.14</v>
      </c>
      <c r="F36" s="6"/>
      <c r="G36" s="6">
        <f>CONVERT(A36,"um","mm")</f>
        <v>0.59</v>
      </c>
      <c r="H36" s="6">
        <f t="shared" si="1"/>
        <v>0.7612131404128836</v>
      </c>
      <c r="I36" s="6">
        <v>1.91</v>
      </c>
      <c r="J36" s="6"/>
      <c r="K36" s="7"/>
    </row>
    <row r="37" spans="1:11" ht="8.25">
      <c r="A37" s="10">
        <v>710</v>
      </c>
      <c r="B37" s="11">
        <v>25</v>
      </c>
      <c r="C37" s="6">
        <v>99.2</v>
      </c>
      <c r="D37" s="6">
        <v>0.77</v>
      </c>
      <c r="E37" s="6">
        <v>0.64</v>
      </c>
      <c r="F37" s="6"/>
      <c r="G37" s="6">
        <f>CONVERT(A37,"um","mm")</f>
        <v>0.71</v>
      </c>
      <c r="H37" s="6">
        <f t="shared" si="1"/>
        <v>0.49410907027004275</v>
      </c>
      <c r="I37" s="6">
        <v>0.77</v>
      </c>
      <c r="J37" s="6"/>
      <c r="K37" s="7"/>
    </row>
    <row r="38" spans="1:11" ht="8.25">
      <c r="A38" s="10">
        <v>840</v>
      </c>
      <c r="B38" s="11">
        <v>20</v>
      </c>
      <c r="C38" s="6">
        <v>99.9</v>
      </c>
      <c r="D38" s="6">
        <v>0.13</v>
      </c>
      <c r="E38" s="6">
        <v>0.13</v>
      </c>
      <c r="F38" s="6"/>
      <c r="G38" s="6">
        <f>CONVERT(A38,"um","mm")</f>
        <v>0.84</v>
      </c>
      <c r="H38" s="6">
        <f t="shared" si="1"/>
        <v>0.2515387669959645</v>
      </c>
      <c r="I38" s="6">
        <v>0.13</v>
      </c>
      <c r="J38" s="6"/>
      <c r="K38" s="7"/>
    </row>
    <row r="39" spans="1:11" ht="8.25">
      <c r="A39" s="10">
        <v>1000</v>
      </c>
      <c r="B39" s="11">
        <v>18</v>
      </c>
      <c r="C39" s="6">
        <v>99.998</v>
      </c>
      <c r="D39" s="6">
        <v>0.0024</v>
      </c>
      <c r="E39" s="6">
        <v>0.0024</v>
      </c>
      <c r="F39" s="6"/>
      <c r="G39" s="6">
        <f>CONVERT(A39,"um","mm")</f>
        <v>1</v>
      </c>
      <c r="H39" s="6">
        <f t="shared" si="1"/>
        <v>0</v>
      </c>
      <c r="I39" s="6">
        <v>0.0024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3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37242.48888888889</v>
      </c>
    </row>
    <row r="2" spans="1:5" ht="8.25">
      <c r="A2" s="1" t="s">
        <v>1</v>
      </c>
      <c r="B2" s="1" t="s">
        <v>55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56</v>
      </c>
      <c r="C3" s="1">
        <f>AVERAGE(E3:F3)</f>
        <v>5.958333333333333</v>
      </c>
      <c r="D3" s="1">
        <f>CONVERT(C3,"ft","m")</f>
        <v>1.8161</v>
      </c>
      <c r="E3" s="1">
        <f>CONVERT(VALUE(LEFT(B4,3)),"in","ft")</f>
        <v>5.833333333333333</v>
      </c>
      <c r="F3" s="1">
        <f>CONVERT(VALUE(RIGHT(B4,3)),"in","ft")</f>
        <v>6.083333333333333</v>
      </c>
    </row>
    <row r="4" spans="1:2" ht="8.25">
      <c r="A4" s="1" t="s">
        <v>5</v>
      </c>
      <c r="B4" s="1" t="s">
        <v>57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0.979</v>
      </c>
      <c r="V10" s="1">
        <f>CONVERT(U10,"um","mm")</f>
        <v>0.000979</v>
      </c>
      <c r="W10" s="1">
        <f>-LOG(V10/1,2)</f>
        <v>9.996403519720479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1.582</v>
      </c>
      <c r="V11" s="1">
        <f>CONVERT(U11,"um","mm")</f>
        <v>0.001582</v>
      </c>
      <c r="W11" s="1">
        <f aca="true" t="shared" si="2" ref="W11:W18">-LOG(V11/1,2)</f>
        <v>9.304034684851382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0.49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0.49</v>
      </c>
      <c r="O12" s="1" t="s">
        <v>11</v>
      </c>
      <c r="P12" s="1">
        <v>24.12</v>
      </c>
      <c r="Q12" s="1">
        <f>CONVERT(P12,"um","mm")</f>
        <v>0.02412</v>
      </c>
      <c r="R12" s="1">
        <f t="shared" si="0"/>
        <v>5.373626282536727</v>
      </c>
      <c r="T12" s="1">
        <v>16</v>
      </c>
      <c r="U12" s="1">
        <v>2.476</v>
      </c>
      <c r="V12" s="1">
        <f>CONVERT(U12,"um","mm")</f>
        <v>0.002476</v>
      </c>
      <c r="W12" s="1">
        <f t="shared" si="2"/>
        <v>8.65777297010991</v>
      </c>
    </row>
    <row r="13" spans="1:23" ht="8.25">
      <c r="A13" s="10">
        <v>0.49</v>
      </c>
      <c r="B13" s="11">
        <v>1100</v>
      </c>
      <c r="C13" s="6">
        <v>0.49</v>
      </c>
      <c r="D13" s="6">
        <v>99.5</v>
      </c>
      <c r="E13" s="6">
        <v>4.51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4.51</v>
      </c>
      <c r="O13" s="1" t="s">
        <v>12</v>
      </c>
      <c r="P13" s="1">
        <v>13.08</v>
      </c>
      <c r="Q13" s="1">
        <f>CONVERT(P13,"um","mm")</f>
        <v>0.01308</v>
      </c>
      <c r="R13" s="1">
        <f t="shared" si="0"/>
        <v>6.256493648938729</v>
      </c>
      <c r="T13" s="1">
        <v>25</v>
      </c>
      <c r="U13" s="1">
        <v>4.136</v>
      </c>
      <c r="V13" s="1">
        <f>CONVERT(U13,"um","mm")</f>
        <v>0.004136</v>
      </c>
      <c r="W13" s="1">
        <f t="shared" si="2"/>
        <v>7.91754809900924</v>
      </c>
    </row>
    <row r="14" spans="1:23" ht="8.25">
      <c r="A14" s="10">
        <v>0.98</v>
      </c>
      <c r="B14" s="11">
        <v>1000</v>
      </c>
      <c r="C14" s="6">
        <v>5.01</v>
      </c>
      <c r="D14" s="6">
        <v>95</v>
      </c>
      <c r="E14" s="6">
        <v>7.6</v>
      </c>
      <c r="F14" s="6"/>
      <c r="G14" s="6">
        <f>CONVERT(A14,"um","mm")</f>
        <v>0.00098</v>
      </c>
      <c r="H14" s="6">
        <f t="shared" si="1"/>
        <v>9.994930630321603</v>
      </c>
      <c r="I14" s="6">
        <v>95</v>
      </c>
      <c r="J14" s="6">
        <v>10</v>
      </c>
      <c r="K14" s="7">
        <v>7.6</v>
      </c>
      <c r="O14" s="1" t="s">
        <v>29</v>
      </c>
      <c r="P14" s="1">
        <v>4.436</v>
      </c>
      <c r="Q14" s="1">
        <f>CONVERT(P14,"um","mm")</f>
        <v>0.004436</v>
      </c>
      <c r="R14" s="1">
        <f t="shared" si="0"/>
        <v>7.816524919162465</v>
      </c>
      <c r="T14" s="1">
        <v>50</v>
      </c>
      <c r="U14" s="1">
        <v>13.08</v>
      </c>
      <c r="V14" s="1">
        <f>CONVERT(U14,"um","mm")</f>
        <v>0.01308</v>
      </c>
      <c r="W14" s="1">
        <f t="shared" si="2"/>
        <v>6.256493648938729</v>
      </c>
    </row>
    <row r="15" spans="1:23" ht="8.25">
      <c r="A15" s="10">
        <v>1.95</v>
      </c>
      <c r="B15" s="11">
        <v>900</v>
      </c>
      <c r="C15" s="6">
        <v>12.6</v>
      </c>
      <c r="D15" s="6">
        <v>87.4</v>
      </c>
      <c r="E15" s="6">
        <v>11.2</v>
      </c>
      <c r="F15" s="6"/>
      <c r="G15" s="6">
        <f>CONVERT(A15,"um","mm")</f>
        <v>0.00195</v>
      </c>
      <c r="H15" s="6">
        <f t="shared" si="1"/>
        <v>9.002310160687202</v>
      </c>
      <c r="I15" s="6">
        <v>87.4</v>
      </c>
      <c r="J15" s="6">
        <v>9</v>
      </c>
      <c r="K15" s="7">
        <v>11.2</v>
      </c>
      <c r="O15" s="1" t="s">
        <v>13</v>
      </c>
      <c r="P15" s="1">
        <v>1.843</v>
      </c>
      <c r="Q15" s="1">
        <f>CONVERT(P15,"um","mm")</f>
        <v>0.001843</v>
      </c>
      <c r="R15" s="1">
        <f t="shared" si="0"/>
        <v>9.08372821369346</v>
      </c>
      <c r="T15" s="1">
        <v>75</v>
      </c>
      <c r="U15" s="1">
        <v>32.3</v>
      </c>
      <c r="V15" s="1">
        <f>CONVERT(U15,"um","mm")</f>
        <v>0.0323</v>
      </c>
      <c r="W15" s="1">
        <f t="shared" si="2"/>
        <v>4.952322024855524</v>
      </c>
    </row>
    <row r="16" spans="1:23" ht="8.25">
      <c r="A16" s="10">
        <v>3.9</v>
      </c>
      <c r="B16" s="11">
        <v>800</v>
      </c>
      <c r="C16" s="6">
        <v>23.9</v>
      </c>
      <c r="D16" s="6">
        <v>76.1</v>
      </c>
      <c r="E16" s="6">
        <v>14.6</v>
      </c>
      <c r="F16" s="6"/>
      <c r="G16" s="6">
        <f>CONVERT(A16,"um","mm")</f>
        <v>0.0039</v>
      </c>
      <c r="H16" s="6">
        <f t="shared" si="1"/>
        <v>8.002310160687202</v>
      </c>
      <c r="I16" s="6">
        <v>76.1</v>
      </c>
      <c r="J16" s="6">
        <v>8</v>
      </c>
      <c r="K16" s="7">
        <v>14.6</v>
      </c>
      <c r="O16" s="1" t="s">
        <v>14</v>
      </c>
      <c r="P16" s="1">
        <v>34.58</v>
      </c>
      <c r="Q16" s="1">
        <f>CONVERT(P16,"um","mm")</f>
        <v>0.03458</v>
      </c>
      <c r="R16" s="1">
        <f t="shared" si="0"/>
        <v>4.853918320794531</v>
      </c>
      <c r="T16" s="1">
        <v>84</v>
      </c>
      <c r="U16" s="1">
        <v>43.94</v>
      </c>
      <c r="V16" s="1">
        <f>CONVERT(U16,"um","mm")</f>
        <v>0.04394</v>
      </c>
      <c r="W16" s="1">
        <f t="shared" si="2"/>
        <v>4.508321320013535</v>
      </c>
    </row>
    <row r="17" spans="1:23" ht="8.25">
      <c r="A17" s="10">
        <v>7.8</v>
      </c>
      <c r="B17" s="11">
        <v>700</v>
      </c>
      <c r="C17" s="6">
        <v>38.4</v>
      </c>
      <c r="D17" s="6">
        <v>61.6</v>
      </c>
      <c r="E17" s="6">
        <v>15.9</v>
      </c>
      <c r="F17" s="6"/>
      <c r="G17" s="6">
        <f>CONVERT(A17,"um","mm")</f>
        <v>0.0078</v>
      </c>
      <c r="H17" s="6">
        <f t="shared" si="1"/>
        <v>7.002310160687201</v>
      </c>
      <c r="I17" s="6">
        <v>61.6</v>
      </c>
      <c r="J17" s="6">
        <v>7</v>
      </c>
      <c r="K17" s="7">
        <v>15.9</v>
      </c>
      <c r="O17" s="1" t="s">
        <v>15</v>
      </c>
      <c r="P17" s="1">
        <v>32.4</v>
      </c>
      <c r="T17" s="1">
        <v>90</v>
      </c>
      <c r="U17" s="1">
        <v>56.12</v>
      </c>
      <c r="V17" s="1">
        <f>CONVERT(U17,"um","mm")</f>
        <v>0.05612</v>
      </c>
      <c r="W17" s="1">
        <f t="shared" si="2"/>
        <v>4.1553411808169125</v>
      </c>
    </row>
    <row r="18" spans="1:23" ht="8.25">
      <c r="A18" s="10">
        <v>15.6</v>
      </c>
      <c r="B18" s="11">
        <v>600</v>
      </c>
      <c r="C18" s="6">
        <v>54.3</v>
      </c>
      <c r="D18" s="6">
        <v>45.7</v>
      </c>
      <c r="E18" s="6">
        <v>19.6</v>
      </c>
      <c r="F18" s="6"/>
      <c r="G18" s="6">
        <f>CONVERT(A18,"um","mm")</f>
        <v>0.0156</v>
      </c>
      <c r="H18" s="6">
        <f t="shared" si="1"/>
        <v>6.002310160687201</v>
      </c>
      <c r="I18" s="6">
        <v>45.7</v>
      </c>
      <c r="J18" s="6">
        <v>6</v>
      </c>
      <c r="K18" s="7">
        <v>19.6</v>
      </c>
      <c r="O18" s="1" t="s">
        <v>16</v>
      </c>
      <c r="P18" s="1">
        <v>1050</v>
      </c>
      <c r="T18" s="1">
        <v>95</v>
      </c>
      <c r="U18" s="1">
        <v>78.38</v>
      </c>
      <c r="V18" s="1">
        <f>CONVERT(U18,"um","mm")</f>
        <v>0.07838</v>
      </c>
      <c r="W18" s="1">
        <f t="shared" si="2"/>
        <v>3.6733706168346023</v>
      </c>
    </row>
    <row r="19" spans="1:16" ht="8.25">
      <c r="A19" s="10">
        <v>31.2</v>
      </c>
      <c r="B19" s="11">
        <v>500</v>
      </c>
      <c r="C19" s="6">
        <v>74</v>
      </c>
      <c r="D19" s="6">
        <v>26</v>
      </c>
      <c r="E19" s="6">
        <v>5.21</v>
      </c>
      <c r="F19" s="6"/>
      <c r="G19" s="6">
        <f>CONVERT(A19,"um","mm")</f>
        <v>0.0312</v>
      </c>
      <c r="H19" s="6">
        <f t="shared" si="1"/>
        <v>5.002310160687201</v>
      </c>
      <c r="I19" s="6">
        <v>26</v>
      </c>
      <c r="J19" s="6">
        <v>5</v>
      </c>
      <c r="K19" s="7">
        <f>SUM(E19+E20+E21+E22)</f>
        <v>18.08</v>
      </c>
      <c r="O19" s="1" t="s">
        <v>17</v>
      </c>
      <c r="P19" s="1">
        <v>134.4</v>
      </c>
    </row>
    <row r="20" spans="1:31" ht="8.25">
      <c r="A20" s="10">
        <v>37.2</v>
      </c>
      <c r="B20" s="11">
        <v>400</v>
      </c>
      <c r="C20" s="6">
        <v>79.2</v>
      </c>
      <c r="D20" s="6">
        <v>20.8</v>
      </c>
      <c r="E20" s="6">
        <v>4.97</v>
      </c>
      <c r="F20" s="6"/>
      <c r="G20" s="6">
        <f>CONVERT(A20,"um","mm")</f>
        <v>0.0372</v>
      </c>
      <c r="H20" s="6">
        <f t="shared" si="1"/>
        <v>4.748553568441418</v>
      </c>
      <c r="I20" s="6">
        <v>20.8</v>
      </c>
      <c r="J20" s="6">
        <v>4</v>
      </c>
      <c r="K20" s="7">
        <f>SUM(E23+E24+E25+E26)</f>
        <v>5.71</v>
      </c>
      <c r="O20" s="1" t="s">
        <v>30</v>
      </c>
      <c r="P20" s="1">
        <v>3.228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84.2</v>
      </c>
      <c r="D21" s="6">
        <v>15.8</v>
      </c>
      <c r="E21" s="6">
        <v>4.47</v>
      </c>
      <c r="F21" s="6"/>
      <c r="G21" s="6">
        <f>CONVERT(A21,"um","mm")</f>
        <v>0.0442</v>
      </c>
      <c r="H21" s="6">
        <f t="shared" si="1"/>
        <v>4.499809820158018</v>
      </c>
      <c r="I21" s="6">
        <v>15.8</v>
      </c>
      <c r="J21" s="6">
        <v>3</v>
      </c>
      <c r="K21" s="7">
        <f>SUM(E27+E28+E29+E30)</f>
        <v>2.11</v>
      </c>
      <c r="O21" s="1" t="s">
        <v>31</v>
      </c>
      <c r="P21" s="1">
        <v>14.35</v>
      </c>
      <c r="U21" s="1">
        <v>0.000979</v>
      </c>
      <c r="V21" s="1">
        <v>0.001582</v>
      </c>
      <c r="W21" s="1">
        <v>0.002476</v>
      </c>
      <c r="X21" s="1">
        <v>0.004136</v>
      </c>
      <c r="Y21" s="1">
        <v>0.01308</v>
      </c>
      <c r="Z21" s="1">
        <v>0.0323</v>
      </c>
      <c r="AA21" s="1">
        <v>0.04394</v>
      </c>
      <c r="AB21" s="1">
        <v>0.05612</v>
      </c>
      <c r="AC21" s="1">
        <v>0.07838</v>
      </c>
      <c r="AD21" s="1">
        <f>((W21+AA21)/2)</f>
        <v>0.023208</v>
      </c>
    </row>
    <row r="22" spans="1:31" ht="8.25">
      <c r="A22" s="10">
        <v>52.6</v>
      </c>
      <c r="B22" s="11">
        <v>270</v>
      </c>
      <c r="C22" s="6">
        <v>88.6</v>
      </c>
      <c r="D22" s="6">
        <v>11.4</v>
      </c>
      <c r="E22" s="6">
        <v>3.43</v>
      </c>
      <c r="F22" s="6"/>
      <c r="G22" s="6">
        <f>CONVERT(A22,"um","mm")</f>
        <v>0.0526</v>
      </c>
      <c r="H22" s="6">
        <f t="shared" si="1"/>
        <v>4.2487933902571475</v>
      </c>
      <c r="I22" s="6">
        <v>11.4</v>
      </c>
      <c r="J22" s="6">
        <v>2</v>
      </c>
      <c r="K22" s="7">
        <f>SUM(E31+E32+E33+E34)</f>
        <v>0.12211</v>
      </c>
      <c r="U22" s="1">
        <v>9.996403519720479</v>
      </c>
      <c r="V22" s="1">
        <v>9.304034684851382</v>
      </c>
      <c r="W22" s="1">
        <v>8.65777297010991</v>
      </c>
      <c r="X22" s="1">
        <v>7.91754809900924</v>
      </c>
      <c r="Y22" s="1">
        <v>6.256493648938729</v>
      </c>
      <c r="Z22" s="1">
        <v>4.952322024855524</v>
      </c>
      <c r="AA22" s="1">
        <v>4.508321320013535</v>
      </c>
      <c r="AB22" s="1">
        <v>4.1553411808169125</v>
      </c>
      <c r="AC22" s="1">
        <v>3.6733706168346023</v>
      </c>
      <c r="AD22" s="1">
        <f>((W22+AA22)/2)</f>
        <v>6.583047145061723</v>
      </c>
      <c r="AE22" s="1">
        <f>((X22-AB22)/2)</f>
        <v>1.8811034590961637</v>
      </c>
    </row>
    <row r="23" spans="1:11" ht="8.25">
      <c r="A23" s="10">
        <v>62.5</v>
      </c>
      <c r="B23" s="11">
        <v>230</v>
      </c>
      <c r="C23" s="6">
        <v>92.1</v>
      </c>
      <c r="D23" s="6">
        <v>7.94</v>
      </c>
      <c r="E23" s="6">
        <v>2.34</v>
      </c>
      <c r="F23" s="6"/>
      <c r="G23" s="6">
        <f>CONVERT(A23,"um","mm")</f>
        <v>0.0625</v>
      </c>
      <c r="H23" s="6">
        <f t="shared" si="1"/>
        <v>4</v>
      </c>
      <c r="I23" s="6">
        <v>7.94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94.4</v>
      </c>
      <c r="D24" s="6">
        <v>5.6</v>
      </c>
      <c r="E24" s="6">
        <v>1.56</v>
      </c>
      <c r="F24" s="6"/>
      <c r="G24" s="6">
        <f>CONVERT(A24,"um","mm")</f>
        <v>0.074</v>
      </c>
      <c r="H24" s="6">
        <f t="shared" si="1"/>
        <v>3.7563309190331378</v>
      </c>
      <c r="I24" s="6">
        <v>5.6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96</v>
      </c>
      <c r="D25" s="6">
        <v>4.05</v>
      </c>
      <c r="E25" s="6">
        <v>1.05</v>
      </c>
      <c r="F25" s="6"/>
      <c r="G25" s="6">
        <f>CONVERT(A25,"um","mm")</f>
        <v>0.088</v>
      </c>
      <c r="H25" s="6">
        <f t="shared" si="1"/>
        <v>3.50635266602479</v>
      </c>
      <c r="I25" s="6">
        <v>4.05</v>
      </c>
      <c r="J25" s="6">
        <v>-1</v>
      </c>
      <c r="K25" s="7">
        <f>SUM(E43+E44)</f>
        <v>0</v>
      </c>
      <c r="O25" s="1">
        <f>SUM(K25+K24+K23+K22+K21+K20)</f>
        <v>7.94211</v>
      </c>
      <c r="P25" s="1">
        <f>SUM(K19+K18+K17+K16)</f>
        <v>68.17999999999999</v>
      </c>
      <c r="Q25" s="1">
        <f>SUM(K15+K14+K13+K12+K11+K10)</f>
        <v>23.799999999999994</v>
      </c>
    </row>
    <row r="26" spans="1:11" ht="8.25">
      <c r="A26" s="10">
        <v>105</v>
      </c>
      <c r="B26" s="11">
        <v>140</v>
      </c>
      <c r="C26" s="6">
        <v>97</v>
      </c>
      <c r="D26" s="6">
        <v>3</v>
      </c>
      <c r="E26" s="6">
        <v>0.76</v>
      </c>
      <c r="F26" s="6"/>
      <c r="G26" s="6">
        <f>CONVERT(A26,"um","mm")</f>
        <v>0.105</v>
      </c>
      <c r="H26" s="6">
        <f t="shared" si="1"/>
        <v>3.2515387669959646</v>
      </c>
      <c r="I26" s="6">
        <v>3</v>
      </c>
      <c r="J26" s="6"/>
      <c r="K26" s="7"/>
    </row>
    <row r="27" spans="1:11" ht="8.25">
      <c r="A27" s="10">
        <v>125</v>
      </c>
      <c r="B27" s="11">
        <v>120</v>
      </c>
      <c r="C27" s="6">
        <v>97.8</v>
      </c>
      <c r="D27" s="6">
        <v>2.24</v>
      </c>
      <c r="E27" s="6">
        <v>0.65</v>
      </c>
      <c r="F27" s="6"/>
      <c r="G27" s="6">
        <f>CONVERT(A27,"um","mm")</f>
        <v>0.125</v>
      </c>
      <c r="H27" s="6">
        <f t="shared" si="1"/>
        <v>3</v>
      </c>
      <c r="I27" s="6">
        <v>2.24</v>
      </c>
      <c r="J27" s="6"/>
      <c r="K27" s="7"/>
    </row>
    <row r="28" spans="1:11" ht="8.25">
      <c r="A28" s="10">
        <v>149</v>
      </c>
      <c r="B28" s="11">
        <v>100</v>
      </c>
      <c r="C28" s="6">
        <v>98.4</v>
      </c>
      <c r="D28" s="6">
        <v>1.59</v>
      </c>
      <c r="E28" s="6">
        <v>0.6</v>
      </c>
      <c r="F28" s="6"/>
      <c r="G28" s="6">
        <f>CONVERT(A28,"um","mm")</f>
        <v>0.149</v>
      </c>
      <c r="H28" s="6">
        <f t="shared" si="1"/>
        <v>2.746615764199926</v>
      </c>
      <c r="I28" s="6">
        <v>1.59</v>
      </c>
      <c r="J28" s="6"/>
      <c r="K28" s="7"/>
    </row>
    <row r="29" spans="1:11" ht="8.25">
      <c r="A29" s="10">
        <v>177</v>
      </c>
      <c r="B29" s="11">
        <v>80</v>
      </c>
      <c r="C29" s="6">
        <v>99</v>
      </c>
      <c r="D29" s="6">
        <v>0.99</v>
      </c>
      <c r="E29" s="6">
        <v>0.52</v>
      </c>
      <c r="F29" s="6"/>
      <c r="G29" s="6">
        <f>CONVERT(A29,"um","mm")</f>
        <v>0.177</v>
      </c>
      <c r="H29" s="6">
        <f t="shared" si="1"/>
        <v>2.49817873457909</v>
      </c>
      <c r="I29" s="6">
        <v>0.99</v>
      </c>
      <c r="J29" s="6"/>
      <c r="K29" s="7"/>
    </row>
    <row r="30" spans="1:11" ht="8.25">
      <c r="A30" s="10">
        <v>210</v>
      </c>
      <c r="B30" s="11">
        <v>70</v>
      </c>
      <c r="C30" s="6">
        <v>99.5</v>
      </c>
      <c r="D30" s="6">
        <v>0.46</v>
      </c>
      <c r="E30" s="6">
        <v>0.34</v>
      </c>
      <c r="F30" s="6"/>
      <c r="G30" s="6">
        <f>CONVERT(A30,"um","mm")</f>
        <v>0.21</v>
      </c>
      <c r="H30" s="6">
        <f t="shared" si="1"/>
        <v>2.2515387669959646</v>
      </c>
      <c r="I30" s="6">
        <v>0.46</v>
      </c>
      <c r="J30" s="6"/>
      <c r="K30" s="7"/>
    </row>
    <row r="31" spans="1:11" ht="8.25">
      <c r="A31" s="10">
        <v>250</v>
      </c>
      <c r="B31" s="11">
        <v>60</v>
      </c>
      <c r="C31" s="6">
        <v>99.9</v>
      </c>
      <c r="D31" s="6">
        <v>0.12</v>
      </c>
      <c r="E31" s="6">
        <v>0.11</v>
      </c>
      <c r="F31" s="6"/>
      <c r="G31" s="6">
        <f>CONVERT(A31,"um","mm")</f>
        <v>0.25</v>
      </c>
      <c r="H31" s="6">
        <f t="shared" si="1"/>
        <v>2</v>
      </c>
      <c r="I31" s="6">
        <v>0.12</v>
      </c>
      <c r="J31" s="6"/>
      <c r="K31" s="7"/>
    </row>
    <row r="32" spans="1:11" ht="8.25">
      <c r="A32" s="10">
        <v>297</v>
      </c>
      <c r="B32" s="11">
        <v>50</v>
      </c>
      <c r="C32" s="6">
        <v>99.99</v>
      </c>
      <c r="D32" s="6">
        <v>0.012</v>
      </c>
      <c r="E32" s="6">
        <v>0.012</v>
      </c>
      <c r="F32" s="6"/>
      <c r="G32" s="6">
        <f>CONVERT(A32,"um","mm")</f>
        <v>0.297</v>
      </c>
      <c r="H32" s="6">
        <f t="shared" si="1"/>
        <v>1.7514651638613215</v>
      </c>
      <c r="I32" s="6">
        <v>0.012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0.00011</v>
      </c>
      <c r="E33" s="6">
        <v>0.00011</v>
      </c>
      <c r="F33" s="6"/>
      <c r="G33" s="6">
        <f>CONVERT(A33,"um","mm")</f>
        <v>0.354</v>
      </c>
      <c r="H33" s="6">
        <f t="shared" si="1"/>
        <v>1.4981787345790896</v>
      </c>
      <c r="I33" s="6">
        <v>0.00011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nferina</dc:creator>
  <cp:keywords/>
  <dc:description/>
  <cp:lastModifiedBy> </cp:lastModifiedBy>
  <cp:lastPrinted>2002-01-11T18:24:45Z</cp:lastPrinted>
  <dcterms:created xsi:type="dcterms:W3CDTF">2002-01-11T18:25:07Z</dcterms:created>
  <dcterms:modified xsi:type="dcterms:W3CDTF">2004-08-30T15:01:36Z</dcterms:modified>
  <cp:category/>
  <cp:version/>
  <cp:contentType/>
  <cp:contentStatus/>
</cp:coreProperties>
</file>