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DataTable" sheetId="1" r:id="rId1"/>
    <sheet name="011-093-095" sheetId="2" r:id="rId2"/>
    <sheet name="011-080-083" sheetId="3" r:id="rId3"/>
    <sheet name="RCE_011_72-75" sheetId="4" r:id="rId4"/>
    <sheet name="011-066-069" sheetId="5" r:id="rId5"/>
    <sheet name="011-050-053" sheetId="6" r:id="rId6"/>
    <sheet name="011-045-048" sheetId="7" r:id="rId7"/>
    <sheet name="011-030-033" sheetId="8" r:id="rId8"/>
    <sheet name="011-020-023" sheetId="9" r:id="rId9"/>
    <sheet name="011-010-013" sheetId="10" r:id="rId10"/>
    <sheet name="000-003.$13" sheetId="11" r:id="rId11"/>
  </sheets>
  <definedNames/>
  <calcPr fullCalcOnLoad="1"/>
</workbook>
</file>

<file path=xl/sharedStrings.xml><?xml version="1.0" encoding="utf-8"?>
<sst xmlns="http://schemas.openxmlformats.org/spreadsheetml/2006/main" count="590" uniqueCount="91">
  <si>
    <t>COULTER LS</t>
  </si>
  <si>
    <t>File name:</t>
  </si>
  <si>
    <t>RCE_01_011_00-03.$13</t>
  </si>
  <si>
    <t>Group ID:</t>
  </si>
  <si>
    <t>011-000-003</t>
  </si>
  <si>
    <t>Sample ID:</t>
  </si>
  <si>
    <t>000-003</t>
  </si>
  <si>
    <t>Comments: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</si>
  <si>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</si>
  <si>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</si>
  <si>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</si>
  <si>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</si>
  <si>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</si>
  <si>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</si>
  <si>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</si>
  <si>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S.D.:</t>
  </si>
  <si>
    <t>Variance:</t>
  </si>
  <si>
    <t>C.V.:</t>
  </si>
  <si>
    <t>Size</t>
  </si>
  <si>
    <t>Cum. &lt;</t>
  </si>
  <si>
    <t>Cum. &gt;</t>
  </si>
  <si>
    <t>Diff.</t>
  </si>
  <si>
    <t>um</t>
  </si>
  <si>
    <t>Volume</t>
  </si>
  <si>
    <t>%</t>
  </si>
  <si>
    <t>ASTM SIEVES</t>
  </si>
  <si>
    <t>mm size</t>
  </si>
  <si>
    <t>phi size</t>
  </si>
  <si>
    <t>Cumaltive %</t>
  </si>
  <si>
    <t>D(3,2):</t>
  </si>
  <si>
    <t>Skewness:</t>
  </si>
  <si>
    <t>Kurtosis:</t>
  </si>
  <si>
    <t>Particle</t>
  </si>
  <si>
    <t>Diameter</t>
  </si>
  <si>
    <t>um &lt;</t>
  </si>
  <si>
    <t>midpt depth (ft)</t>
  </si>
  <si>
    <t>midpt depth (m)</t>
  </si>
  <si>
    <t>depth intervals (ft)</t>
  </si>
  <si>
    <t>Cum &gt;</t>
  </si>
  <si>
    <t>Phi</t>
  </si>
  <si>
    <t>Frequency</t>
  </si>
  <si>
    <t>%sand</t>
  </si>
  <si>
    <t>%silt</t>
  </si>
  <si>
    <t>% clay</t>
  </si>
  <si>
    <t>Inman Mean</t>
  </si>
  <si>
    <t>Inman Sorting Value</t>
  </si>
  <si>
    <t>RCE_01_011_010-013.$02</t>
  </si>
  <si>
    <t>011-010-013</t>
  </si>
  <si>
    <t>010-013</t>
  </si>
  <si>
    <t>RCE_01_011_20-23.$07</t>
  </si>
  <si>
    <t>011-020-023</t>
  </si>
  <si>
    <t>020-023</t>
  </si>
  <si>
    <t>RCE_01_011_030-033.$18</t>
  </si>
  <si>
    <t>011-030-033</t>
  </si>
  <si>
    <t>030-033</t>
  </si>
  <si>
    <t>RCE_01_011_45-48.$12</t>
  </si>
  <si>
    <t>011-045-048</t>
  </si>
  <si>
    <t>045-048</t>
  </si>
  <si>
    <t>RCE_01_011_050-053.$08</t>
  </si>
  <si>
    <t>011-050-053</t>
  </si>
  <si>
    <t>050-053</t>
  </si>
  <si>
    <t>RCE_01_011_66-69.$05</t>
  </si>
  <si>
    <t>011-066-069</t>
  </si>
  <si>
    <t>066-069</t>
  </si>
  <si>
    <t>RCE_011_72-75.$02</t>
  </si>
  <si>
    <t>RCE_011_72-75</t>
  </si>
  <si>
    <t>RCE_01_011_080-083.$16</t>
  </si>
  <si>
    <t>011-080-083</t>
  </si>
  <si>
    <t>080-083</t>
  </si>
  <si>
    <t>RCE_01_011_093-095.$04</t>
  </si>
  <si>
    <t>011-093-095</t>
  </si>
  <si>
    <t>093-095</t>
  </si>
  <si>
    <t>Sample I.D.</t>
  </si>
  <si>
    <t>Depth mdpt (ft)</t>
  </si>
  <si>
    <t>Depth mdpt (m)</t>
  </si>
  <si>
    <t>Sorting Value</t>
  </si>
  <si>
    <t>%Sand</t>
  </si>
  <si>
    <t>%Silt</t>
  </si>
  <si>
    <t>%Clay</t>
  </si>
  <si>
    <t>Grainsize_DataTable</t>
  </si>
  <si>
    <t>% finer than</t>
  </si>
  <si>
    <t>sample I.D.</t>
  </si>
  <si>
    <t>depth (ft)</t>
  </si>
  <si>
    <t>depth (m)</t>
  </si>
  <si>
    <t>% sand</t>
  </si>
  <si>
    <t>% silt</t>
  </si>
  <si>
    <t>Inman mean</t>
  </si>
  <si>
    <t>Inman sorting</t>
  </si>
  <si>
    <t>unit</t>
  </si>
  <si>
    <t>size mm</t>
  </si>
  <si>
    <t>phi value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</si>
</sst>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">
    <font>
      <sz val="10"/>
      <name val="Arial"/>
      <family val="0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9" fontId="2" fillId="0" borderId="9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DataTable!$W$6:$W$40</c:f>
              <c:numCache>
                <c:ptCount val="35"/>
                <c:pt idx="0">
                  <c:v>13.249399999999998</c:v>
                </c:pt>
                <c:pt idx="1">
                  <c:v>17.4961</c:v>
                </c:pt>
                <c:pt idx="2">
                  <c:v>65.308</c:v>
                </c:pt>
                <c:pt idx="3">
                  <c:v>56.5383</c:v>
                </c:pt>
                <c:pt idx="4">
                  <c:v>9.5688</c:v>
                </c:pt>
                <c:pt idx="5">
                  <c:v>11.2942</c:v>
                </c:pt>
                <c:pt idx="6">
                  <c:v>95.797</c:v>
                </c:pt>
                <c:pt idx="7">
                  <c:v>96.535</c:v>
                </c:pt>
                <c:pt idx="8">
                  <c:v>44.116</c:v>
                </c:pt>
                <c:pt idx="9">
                  <c:v>5.5203</c:v>
                </c:pt>
              </c:numCache>
            </c:numRef>
          </c:xVal>
          <c:yVal>
            <c:numRef>
              <c:f>DataTable!$V$6:$V$40</c:f>
              <c:numCache>
                <c:ptCount val="35"/>
                <c:pt idx="0">
                  <c:v>0.02</c:v>
                </c:pt>
                <c:pt idx="1">
                  <c:v>0.12</c:v>
                </c:pt>
                <c:pt idx="2">
                  <c:v>0.22</c:v>
                </c:pt>
                <c:pt idx="3">
                  <c:v>0.32</c:v>
                </c:pt>
                <c:pt idx="4">
                  <c:v>0.47</c:v>
                </c:pt>
                <c:pt idx="5">
                  <c:v>0.52</c:v>
                </c:pt>
                <c:pt idx="6">
                  <c:v>0.68</c:v>
                </c:pt>
                <c:pt idx="7">
                  <c:v>0.74</c:v>
                </c:pt>
                <c:pt idx="8">
                  <c:v>0.82</c:v>
                </c:pt>
                <c:pt idx="9">
                  <c:v>0.94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axId val="1246764"/>
        <c:axId val="11220877"/>
      </c:scatterChart>
      <c:valAx>
        <c:axId val="124676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1220877"/>
        <c:crosses val="autoZero"/>
        <c:crossBetween val="midCat"/>
        <c:dispUnits/>
        <c:majorUnit val="10"/>
        <c:minorUnit val="5"/>
      </c:valAx>
      <c:valAx>
        <c:axId val="11220877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124676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DataTable!$Z$6:$Z$15</c:f>
              <c:numCache>
                <c:ptCount val="10"/>
                <c:pt idx="0">
                  <c:v>6.502239321768615</c:v>
                </c:pt>
                <c:pt idx="1">
                  <c:v>6.032152452696533</c:v>
                </c:pt>
                <c:pt idx="2">
                  <c:v>4.21598190789461</c:v>
                </c:pt>
                <c:pt idx="3">
                  <c:v>4.618490857440209</c:v>
                </c:pt>
                <c:pt idx="4">
                  <c:v>6.562116226974752</c:v>
                </c:pt>
                <c:pt idx="5">
                  <c:v>6.407063924500878</c:v>
                </c:pt>
                <c:pt idx="6">
                  <c:v>2.795695106288176</c:v>
                </c:pt>
                <c:pt idx="7">
                  <c:v>2.810631267483265</c:v>
                </c:pt>
                <c:pt idx="8">
                  <c:v>5.031039181635495</c:v>
                </c:pt>
                <c:pt idx="9">
                  <c:v>6.851438613165461</c:v>
                </c:pt>
              </c:numCache>
            </c:numRef>
          </c:xVal>
          <c:yVal>
            <c:numRef>
              <c:f>DataTable!$V$6:$V$15</c:f>
              <c:numCache>
                <c:ptCount val="10"/>
                <c:pt idx="0">
                  <c:v>0.02</c:v>
                </c:pt>
                <c:pt idx="1">
                  <c:v>0.12</c:v>
                </c:pt>
                <c:pt idx="2">
                  <c:v>0.22</c:v>
                </c:pt>
                <c:pt idx="3">
                  <c:v>0.32</c:v>
                </c:pt>
                <c:pt idx="4">
                  <c:v>0.47</c:v>
                </c:pt>
                <c:pt idx="5">
                  <c:v>0.52</c:v>
                </c:pt>
                <c:pt idx="6">
                  <c:v>0.68</c:v>
                </c:pt>
                <c:pt idx="7">
                  <c:v>0.74</c:v>
                </c:pt>
                <c:pt idx="8">
                  <c:v>0.82</c:v>
                </c:pt>
                <c:pt idx="9">
                  <c:v>0.94</c:v>
                </c:pt>
              </c:numCache>
            </c:numRef>
          </c:yVal>
          <c:smooth val="0"/>
        </c:ser>
        <c:axId val="33879030"/>
        <c:axId val="36475815"/>
      </c:scatterChart>
      <c:valAx>
        <c:axId val="33879030"/>
        <c:scaling>
          <c:orientation val="minMax"/>
          <c:max val="10"/>
          <c:min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size (phi)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6475815"/>
        <c:crosses val="autoZero"/>
        <c:crossBetween val="midCat"/>
        <c:dispUnits/>
        <c:majorUnit val="1"/>
        <c:minorUnit val="0.5"/>
      </c:valAx>
      <c:valAx>
        <c:axId val="36475815"/>
        <c:scaling>
          <c:orientation val="maxMin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33879030"/>
        <c:crossesAt val="-1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DataTable!$AA$6:$AA$40</c:f>
              <c:numCache>
                <c:ptCount val="35"/>
                <c:pt idx="0">
                  <c:v>2.2193102529217925</c:v>
                </c:pt>
                <c:pt idx="1">
                  <c:v>1.9424619563916872</c:v>
                </c:pt>
                <c:pt idx="2">
                  <c:v>1.1086268263655745</c:v>
                </c:pt>
                <c:pt idx="3">
                  <c:v>1.1643003154609772</c:v>
                </c:pt>
                <c:pt idx="4">
                  <c:v>1.923579297790396</c:v>
                </c:pt>
                <c:pt idx="5">
                  <c:v>1.9250988494874415</c:v>
                </c:pt>
                <c:pt idx="6">
                  <c:v>0.3884052547799566</c:v>
                </c:pt>
                <c:pt idx="7">
                  <c:v>0.3917830035141725</c:v>
                </c:pt>
                <c:pt idx="8">
                  <c:v>2.6529586610740554</c:v>
                </c:pt>
                <c:pt idx="9">
                  <c:v>1.7669822635711792</c:v>
                </c:pt>
              </c:numCache>
            </c:numRef>
          </c:xVal>
          <c:yVal>
            <c:numRef>
              <c:f>DataTable!$V$6:$V$40</c:f>
              <c:numCache>
                <c:ptCount val="35"/>
                <c:pt idx="0">
                  <c:v>0.02</c:v>
                </c:pt>
                <c:pt idx="1">
                  <c:v>0.12</c:v>
                </c:pt>
                <c:pt idx="2">
                  <c:v>0.22</c:v>
                </c:pt>
                <c:pt idx="3">
                  <c:v>0.32</c:v>
                </c:pt>
                <c:pt idx="4">
                  <c:v>0.47</c:v>
                </c:pt>
                <c:pt idx="5">
                  <c:v>0.52</c:v>
                </c:pt>
                <c:pt idx="6">
                  <c:v>0.68</c:v>
                </c:pt>
                <c:pt idx="7">
                  <c:v>0.74</c:v>
                </c:pt>
                <c:pt idx="8">
                  <c:v>0.82</c:v>
                </c:pt>
                <c:pt idx="9">
                  <c:v>0.94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axId val="59846880"/>
        <c:axId val="1751009"/>
      </c:scatterChart>
      <c:valAx>
        <c:axId val="59846880"/>
        <c:scaling>
          <c:orientation val="minMax"/>
          <c:max val="4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sorting (phi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751009"/>
        <c:crosses val="autoZero"/>
        <c:crossBetween val="midCat"/>
        <c:dispUnits/>
        <c:majorUnit val="1"/>
        <c:minorUnit val="0.5"/>
      </c:valAx>
      <c:valAx>
        <c:axId val="1751009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crossAx val="5984688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35</xdr:row>
      <xdr:rowOff>85725</xdr:rowOff>
    </xdr:from>
    <xdr:to>
      <xdr:col>13</xdr:col>
      <xdr:colOff>342900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857375" y="5772150"/>
        <a:ext cx="6410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34</xdr:row>
      <xdr:rowOff>9525</xdr:rowOff>
    </xdr:from>
    <xdr:to>
      <xdr:col>17</xdr:col>
      <xdr:colOff>371475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4324350" y="5534025"/>
        <a:ext cx="64103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447675</xdr:colOff>
      <xdr:row>36</xdr:row>
      <xdr:rowOff>123825</xdr:rowOff>
    </xdr:from>
    <xdr:to>
      <xdr:col>12</xdr:col>
      <xdr:colOff>152400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1057275" y="5972175"/>
        <a:ext cx="64103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="70" zoomScaleNormal="70" workbookViewId="0" topLeftCell="A1">
      <selection activeCell="AC5" sqref="AC5:AY19"/>
    </sheetView>
  </sheetViews>
  <sheetFormatPr defaultColWidth="9.140625" defaultRowHeight="12.75"/>
  <cols>
    <col min="20" max="20" width="10.28125" style="0" customWidth="1"/>
  </cols>
  <sheetData>
    <row r="1" spans="1:2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2.75">
      <c r="A4" s="14" t="s">
        <v>79</v>
      </c>
      <c r="B4" s="14"/>
      <c r="C4" s="14"/>
      <c r="D4" s="14"/>
      <c r="E4" s="14"/>
      <c r="F4" s="14" t="s">
        <v>80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1" ht="13.5" thickBot="1">
      <c r="A5" s="15" t="s">
        <v>72</v>
      </c>
      <c r="B5" s="15" t="s">
        <v>73</v>
      </c>
      <c r="C5" s="15" t="s">
        <v>74</v>
      </c>
      <c r="D5" s="16">
        <v>0.05</v>
      </c>
      <c r="E5" s="16">
        <v>0.1</v>
      </c>
      <c r="F5" s="16">
        <v>0.16</v>
      </c>
      <c r="G5" s="16">
        <v>0.25</v>
      </c>
      <c r="H5" s="16">
        <v>0.5</v>
      </c>
      <c r="I5" s="16">
        <v>0.75</v>
      </c>
      <c r="J5" s="16">
        <v>0.84</v>
      </c>
      <c r="K5" s="16">
        <v>0.9</v>
      </c>
      <c r="L5" s="16">
        <v>0.95</v>
      </c>
      <c r="M5" s="15" t="s">
        <v>44</v>
      </c>
      <c r="N5" s="15" t="s">
        <v>75</v>
      </c>
      <c r="O5" s="15" t="s">
        <v>88</v>
      </c>
      <c r="P5" s="15" t="s">
        <v>76</v>
      </c>
      <c r="Q5" s="15" t="s">
        <v>77</v>
      </c>
      <c r="R5" s="15" t="s">
        <v>78</v>
      </c>
      <c r="S5" s="14"/>
      <c r="T5" s="14" t="s">
        <v>81</v>
      </c>
      <c r="U5" s="14" t="s">
        <v>82</v>
      </c>
      <c r="V5" s="14" t="s">
        <v>83</v>
      </c>
      <c r="W5" s="14" t="s">
        <v>84</v>
      </c>
      <c r="X5" s="14" t="s">
        <v>85</v>
      </c>
      <c r="Y5" s="14" t="s">
        <v>43</v>
      </c>
      <c r="Z5" s="14" t="s">
        <v>86</v>
      </c>
      <c r="AA5" s="14" t="s">
        <v>87</v>
      </c>
      <c r="AC5" s="14"/>
      <c r="AD5" s="14"/>
      <c r="AE5" s="14"/>
    </row>
    <row r="6" spans="1:31" ht="13.5" thickTop="1">
      <c r="A6" s="17" t="s">
        <v>4</v>
      </c>
      <c r="B6" s="17">
        <v>0.125</v>
      </c>
      <c r="C6" s="17">
        <v>0.0381</v>
      </c>
      <c r="D6" s="17">
        <v>0.000917</v>
      </c>
      <c r="E6" s="17">
        <v>0.0014830000000000002</v>
      </c>
      <c r="F6" s="17">
        <v>0.002347</v>
      </c>
      <c r="G6" s="17">
        <v>0.003834</v>
      </c>
      <c r="H6" s="17">
        <v>0.011130000000000001</v>
      </c>
      <c r="I6" s="17">
        <v>0.03261</v>
      </c>
      <c r="J6" s="17">
        <v>0.05185</v>
      </c>
      <c r="K6" s="17">
        <v>0.08314</v>
      </c>
      <c r="L6" s="17">
        <v>0.1558</v>
      </c>
      <c r="M6" s="17">
        <f aca="true" t="shared" si="0" ref="M6:M25">((F6+J6)/2)</f>
        <v>0.0270985</v>
      </c>
      <c r="N6" s="17"/>
      <c r="O6" s="17" t="s">
        <v>89</v>
      </c>
      <c r="P6" s="17">
        <v>13.249399999999998</v>
      </c>
      <c r="Q6" s="17">
        <v>61.42</v>
      </c>
      <c r="R6" s="17">
        <v>25.36</v>
      </c>
      <c r="S6" s="17"/>
      <c r="T6" s="17" t="s">
        <v>4</v>
      </c>
      <c r="U6" s="17">
        <v>0.125</v>
      </c>
      <c r="V6" s="17">
        <v>0.02</v>
      </c>
      <c r="W6" s="17">
        <v>13.249399999999998</v>
      </c>
      <c r="X6" s="17">
        <v>61.42</v>
      </c>
      <c r="Y6" s="17">
        <v>25.36</v>
      </c>
      <c r="Z6" s="17">
        <v>6.502239321768615</v>
      </c>
      <c r="AA6" s="17">
        <v>2.2193102529217925</v>
      </c>
      <c r="AC6" s="17"/>
      <c r="AD6" s="17"/>
      <c r="AE6" s="18"/>
    </row>
    <row r="7" spans="1:30" ht="12.75">
      <c r="A7" s="17"/>
      <c r="B7" s="17"/>
      <c r="C7" s="17"/>
      <c r="D7" s="17">
        <v>10.09079064572912</v>
      </c>
      <c r="E7" s="17">
        <v>9.397265686869543</v>
      </c>
      <c r="F7" s="17">
        <v>8.734966442801005</v>
      </c>
      <c r="G7" s="17">
        <v>8.026933947656024</v>
      </c>
      <c r="H7" s="17">
        <v>6.489402597094853</v>
      </c>
      <c r="I7" s="17">
        <v>4.938541748688347</v>
      </c>
      <c r="J7" s="17">
        <v>4.269512200736224</v>
      </c>
      <c r="K7" s="17">
        <v>3.5883134418124394</v>
      </c>
      <c r="L7" s="17">
        <v>2.68223286148778</v>
      </c>
      <c r="M7" s="17">
        <f t="shared" si="0"/>
        <v>6.502239321768615</v>
      </c>
      <c r="N7" s="17">
        <f>((G7-K7)/2)</f>
        <v>2.2193102529217925</v>
      </c>
      <c r="O7" s="17" t="s">
        <v>90</v>
      </c>
      <c r="P7" s="17"/>
      <c r="Q7" s="17"/>
      <c r="R7" s="17"/>
      <c r="S7" s="17"/>
      <c r="T7" s="17" t="s">
        <v>47</v>
      </c>
      <c r="U7" s="17">
        <v>0.9583333333333333</v>
      </c>
      <c r="V7" s="17">
        <v>0.12</v>
      </c>
      <c r="W7" s="17">
        <v>17.4961</v>
      </c>
      <c r="X7" s="17">
        <v>64.92</v>
      </c>
      <c r="Y7" s="17">
        <v>17.59</v>
      </c>
      <c r="Z7" s="17">
        <v>6.032152452696533</v>
      </c>
      <c r="AA7" s="17">
        <v>1.9424619563916872</v>
      </c>
      <c r="AC7" s="17"/>
      <c r="AD7" s="17"/>
    </row>
    <row r="8" spans="1:30" ht="12.75">
      <c r="A8" s="17" t="s">
        <v>47</v>
      </c>
      <c r="B8" s="17">
        <v>0.9583333333333333</v>
      </c>
      <c r="C8" s="17">
        <v>0.2921</v>
      </c>
      <c r="D8" s="17">
        <v>0.001217</v>
      </c>
      <c r="E8" s="17">
        <v>0.002176</v>
      </c>
      <c r="F8" s="17">
        <v>0.003516</v>
      </c>
      <c r="G8" s="17">
        <v>0.005956</v>
      </c>
      <c r="H8" s="17">
        <v>0.01955</v>
      </c>
      <c r="I8" s="17">
        <v>0.0475</v>
      </c>
      <c r="J8" s="17">
        <v>0.06641</v>
      </c>
      <c r="K8" s="17">
        <v>0.08799</v>
      </c>
      <c r="L8" s="17">
        <v>0.1293</v>
      </c>
      <c r="M8" s="17">
        <f t="shared" si="0"/>
        <v>0.034963</v>
      </c>
      <c r="N8" s="17"/>
      <c r="O8" s="17"/>
      <c r="P8" s="17">
        <v>17.4961</v>
      </c>
      <c r="Q8" s="17">
        <v>64.92</v>
      </c>
      <c r="R8" s="17">
        <v>17.59</v>
      </c>
      <c r="S8" s="17"/>
      <c r="T8" s="17" t="s">
        <v>50</v>
      </c>
      <c r="U8" s="17">
        <v>1.7916666666666667</v>
      </c>
      <c r="V8" s="17">
        <v>0.22</v>
      </c>
      <c r="W8" s="17">
        <v>65.308</v>
      </c>
      <c r="X8" s="17">
        <v>28.22</v>
      </c>
      <c r="Y8" s="17">
        <v>6.53</v>
      </c>
      <c r="Z8" s="17">
        <v>4.21598190789461</v>
      </c>
      <c r="AA8" s="17">
        <v>1.1086268263655745</v>
      </c>
      <c r="AC8" s="17"/>
      <c r="AD8" s="17"/>
    </row>
    <row r="9" spans="1:30" ht="12.75">
      <c r="A9" s="17"/>
      <c r="B9" s="17"/>
      <c r="C9" s="17"/>
      <c r="D9" s="17">
        <v>9.682455116610447</v>
      </c>
      <c r="E9" s="17">
        <v>8.844105728073835</v>
      </c>
      <c r="F9" s="17">
        <v>8.15184921418077</v>
      </c>
      <c r="G9" s="17">
        <v>7.3914405307420745</v>
      </c>
      <c r="H9" s="17">
        <v>5.6766875822420975</v>
      </c>
      <c r="I9" s="17">
        <v>4.395928676331139</v>
      </c>
      <c r="J9" s="17">
        <v>3.9124556912122963</v>
      </c>
      <c r="K9" s="17">
        <v>3.5065166179587</v>
      </c>
      <c r="L9" s="17">
        <v>2.951205819739195</v>
      </c>
      <c r="M9" s="17">
        <f t="shared" si="0"/>
        <v>6.032152452696533</v>
      </c>
      <c r="N9" s="17">
        <f>((G9-K9)/2)</f>
        <v>1.9424619563916872</v>
      </c>
      <c r="O9" s="17"/>
      <c r="P9" s="17"/>
      <c r="Q9" s="17"/>
      <c r="R9" s="17"/>
      <c r="S9" s="17"/>
      <c r="T9" s="17" t="s">
        <v>53</v>
      </c>
      <c r="U9" s="17">
        <v>2.625</v>
      </c>
      <c r="V9" s="17">
        <v>0.32</v>
      </c>
      <c r="W9" s="17">
        <v>56.5383</v>
      </c>
      <c r="X9" s="17">
        <v>36.14</v>
      </c>
      <c r="Y9" s="17">
        <v>7.33</v>
      </c>
      <c r="Z9" s="17">
        <v>4.618490857440209</v>
      </c>
      <c r="AA9" s="17">
        <v>1.1643003154609772</v>
      </c>
      <c r="AC9" s="17"/>
      <c r="AD9" s="17"/>
    </row>
    <row r="10" spans="1:30" ht="12.75">
      <c r="A10" s="17" t="s">
        <v>50</v>
      </c>
      <c r="B10" s="17">
        <v>1.7916666666666667</v>
      </c>
      <c r="C10" s="17">
        <v>0.5461</v>
      </c>
      <c r="D10" s="17">
        <v>0.002877</v>
      </c>
      <c r="E10" s="17">
        <v>0.007031</v>
      </c>
      <c r="F10" s="17">
        <v>0.01794</v>
      </c>
      <c r="G10" s="17">
        <v>0.04058</v>
      </c>
      <c r="H10" s="17">
        <v>0.09106</v>
      </c>
      <c r="I10" s="17">
        <v>0.1373</v>
      </c>
      <c r="J10" s="17">
        <v>0.1614</v>
      </c>
      <c r="K10" s="17">
        <v>0.1887</v>
      </c>
      <c r="L10" s="17">
        <v>0.2567</v>
      </c>
      <c r="M10" s="17">
        <f t="shared" si="0"/>
        <v>0.08967</v>
      </c>
      <c r="N10" s="17"/>
      <c r="O10" s="17"/>
      <c r="P10" s="17">
        <v>65.308</v>
      </c>
      <c r="Q10" s="17">
        <v>28.22</v>
      </c>
      <c r="R10" s="17">
        <v>6.53</v>
      </c>
      <c r="S10" s="17"/>
      <c r="T10" s="17" t="s">
        <v>56</v>
      </c>
      <c r="U10" s="17">
        <v>3.875</v>
      </c>
      <c r="V10" s="17">
        <v>0.47</v>
      </c>
      <c r="W10" s="17">
        <v>9.5688</v>
      </c>
      <c r="X10" s="17">
        <v>66.91</v>
      </c>
      <c r="Y10" s="17">
        <v>23.42</v>
      </c>
      <c r="Z10" s="17">
        <v>6.562116226974752</v>
      </c>
      <c r="AA10" s="17">
        <v>1.923579297790396</v>
      </c>
      <c r="AC10" s="17"/>
      <c r="AD10" s="17"/>
    </row>
    <row r="11" spans="1:30" ht="12.75">
      <c r="A11" s="17"/>
      <c r="B11" s="17"/>
      <c r="C11" s="17"/>
      <c r="D11" s="17">
        <v>8.441219063584887</v>
      </c>
      <c r="E11" s="17">
        <v>7.152054390180673</v>
      </c>
      <c r="F11" s="17">
        <v>5.800676299517551</v>
      </c>
      <c r="G11" s="17">
        <v>4.623087324680153</v>
      </c>
      <c r="H11" s="17">
        <v>3.4570387304176124</v>
      </c>
      <c r="I11" s="17">
        <v>2.864596469402349</v>
      </c>
      <c r="J11" s="17">
        <v>2.6312875162716693</v>
      </c>
      <c r="K11" s="17">
        <v>2.405833671949004</v>
      </c>
      <c r="L11" s="17">
        <v>1.9618447989740313</v>
      </c>
      <c r="M11" s="17">
        <f t="shared" si="0"/>
        <v>4.21598190789461</v>
      </c>
      <c r="N11" s="17">
        <f>((G11-K11)/2)</f>
        <v>1.1086268263655745</v>
      </c>
      <c r="O11" s="17"/>
      <c r="P11" s="17"/>
      <c r="Q11" s="17"/>
      <c r="R11" s="17"/>
      <c r="S11" s="17"/>
      <c r="T11" s="17" t="s">
        <v>59</v>
      </c>
      <c r="U11" s="17">
        <v>4.291666666666667</v>
      </c>
      <c r="V11" s="17">
        <v>0.52</v>
      </c>
      <c r="W11" s="17">
        <v>11.2942</v>
      </c>
      <c r="X11" s="17">
        <v>67.34</v>
      </c>
      <c r="Y11" s="17">
        <v>21.47</v>
      </c>
      <c r="Z11" s="17">
        <v>6.407063924500878</v>
      </c>
      <c r="AA11" s="17">
        <v>1.9250988494874415</v>
      </c>
      <c r="AC11" s="17"/>
      <c r="AD11" s="17"/>
    </row>
    <row r="12" spans="1:30" ht="12.75">
      <c r="A12" s="17" t="s">
        <v>53</v>
      </c>
      <c r="B12" s="17">
        <v>2.625</v>
      </c>
      <c r="C12" s="17">
        <v>0.8001</v>
      </c>
      <c r="D12" s="17">
        <v>0.002558</v>
      </c>
      <c r="E12" s="17">
        <v>0.005788</v>
      </c>
      <c r="F12" s="17">
        <v>0.01247</v>
      </c>
      <c r="G12" s="17">
        <v>0.0302</v>
      </c>
      <c r="H12" s="17">
        <v>0.07234</v>
      </c>
      <c r="I12" s="17">
        <v>0.113</v>
      </c>
      <c r="J12" s="17">
        <v>0.1329</v>
      </c>
      <c r="K12" s="17">
        <v>0.1517</v>
      </c>
      <c r="L12" s="17">
        <v>0.1752</v>
      </c>
      <c r="M12" s="17">
        <f t="shared" si="0"/>
        <v>0.072685</v>
      </c>
      <c r="N12" s="17"/>
      <c r="O12" s="17"/>
      <c r="P12" s="17">
        <v>56.5383</v>
      </c>
      <c r="Q12" s="17">
        <v>36.14</v>
      </c>
      <c r="R12" s="17">
        <v>7.33</v>
      </c>
      <c r="S12" s="17"/>
      <c r="T12" s="17" t="s">
        <v>62</v>
      </c>
      <c r="U12" s="17">
        <v>5.625</v>
      </c>
      <c r="V12" s="17">
        <v>0.68</v>
      </c>
      <c r="W12" s="17">
        <v>95.797</v>
      </c>
      <c r="X12" s="17">
        <v>3</v>
      </c>
      <c r="Y12" s="17">
        <v>1.185</v>
      </c>
      <c r="Z12" s="17">
        <v>2.795695106288176</v>
      </c>
      <c r="AA12" s="17">
        <v>0.3884052547799566</v>
      </c>
      <c r="AC12" s="17"/>
      <c r="AD12" s="17"/>
    </row>
    <row r="13" spans="1:30" ht="12.75">
      <c r="A13" s="17"/>
      <c r="B13" s="17"/>
      <c r="C13" s="17"/>
      <c r="D13" s="17">
        <v>8.610768020442537</v>
      </c>
      <c r="E13" s="17">
        <v>7.43271936279245</v>
      </c>
      <c r="F13" s="17">
        <v>6.3253947246071425</v>
      </c>
      <c r="G13" s="17">
        <v>5.04930764022437</v>
      </c>
      <c r="H13" s="17">
        <v>3.789062591781038</v>
      </c>
      <c r="I13" s="17">
        <v>3.1456053222468996</v>
      </c>
      <c r="J13" s="17">
        <v>2.911586990273275</v>
      </c>
      <c r="K13" s="17">
        <v>2.7207070093024157</v>
      </c>
      <c r="L13" s="17">
        <v>2.512925319948276</v>
      </c>
      <c r="M13" s="17">
        <f t="shared" si="0"/>
        <v>4.618490857440209</v>
      </c>
      <c r="N13" s="17">
        <f>((G13-K13)/2)</f>
        <v>1.1643003154609772</v>
      </c>
      <c r="O13" s="17"/>
      <c r="P13" s="17"/>
      <c r="Q13" s="17"/>
      <c r="R13" s="17"/>
      <c r="S13" s="17"/>
      <c r="T13" s="17" t="s">
        <v>65</v>
      </c>
      <c r="U13" s="17" t="e">
        <v>#VALUE!</v>
      </c>
      <c r="V13" s="17">
        <v>0.74</v>
      </c>
      <c r="W13" s="17">
        <v>96.535</v>
      </c>
      <c r="X13" s="17">
        <v>2.66</v>
      </c>
      <c r="Y13" s="17">
        <v>0.78</v>
      </c>
      <c r="Z13" s="17">
        <v>2.810631267483265</v>
      </c>
      <c r="AA13" s="17">
        <v>0.3917830035141725</v>
      </c>
      <c r="AC13" s="17"/>
      <c r="AD13" s="17"/>
    </row>
    <row r="14" spans="1:30" ht="12.75">
      <c r="A14" s="17" t="s">
        <v>56</v>
      </c>
      <c r="B14" s="17">
        <v>3.875</v>
      </c>
      <c r="C14" s="17">
        <v>1.1811</v>
      </c>
      <c r="D14" s="17">
        <v>0.000973</v>
      </c>
      <c r="E14" s="17">
        <v>0.001603</v>
      </c>
      <c r="F14" s="17">
        <v>0.002546</v>
      </c>
      <c r="G14" s="17">
        <v>0.004208</v>
      </c>
      <c r="H14" s="17">
        <v>0.01306</v>
      </c>
      <c r="I14" s="17">
        <v>0.03228</v>
      </c>
      <c r="J14" s="17">
        <v>0.04399</v>
      </c>
      <c r="K14" s="17">
        <v>0.06056</v>
      </c>
      <c r="L14" s="17">
        <v>0.1109</v>
      </c>
      <c r="M14" s="17">
        <f t="shared" si="0"/>
        <v>0.023268</v>
      </c>
      <c r="N14" s="17"/>
      <c r="O14" s="17"/>
      <c r="P14" s="17">
        <v>9.5688</v>
      </c>
      <c r="Q14" s="17">
        <v>66.91</v>
      </c>
      <c r="R14" s="17">
        <v>23.42</v>
      </c>
      <c r="S14" s="17"/>
      <c r="T14" s="17" t="s">
        <v>67</v>
      </c>
      <c r="U14" s="17">
        <v>6.791666666666667</v>
      </c>
      <c r="V14" s="17">
        <v>0.82</v>
      </c>
      <c r="W14" s="17">
        <v>44.116</v>
      </c>
      <c r="X14" s="17">
        <v>42.62</v>
      </c>
      <c r="Y14" s="17">
        <v>13.26</v>
      </c>
      <c r="Z14" s="17">
        <v>5.031039181635495</v>
      </c>
      <c r="AA14" s="17">
        <v>2.6529586610740554</v>
      </c>
      <c r="AC14" s="17"/>
      <c r="AD14" s="17"/>
    </row>
    <row r="15" spans="1:30" ht="12.75">
      <c r="A15" s="17"/>
      <c r="B15" s="17"/>
      <c r="C15" s="17"/>
      <c r="D15" s="17">
        <v>10.005272574543062</v>
      </c>
      <c r="E15" s="17">
        <v>9.285009859169627</v>
      </c>
      <c r="F15" s="17">
        <v>8.617551865422817</v>
      </c>
      <c r="G15" s="17">
        <v>7.892649580031872</v>
      </c>
      <c r="H15" s="17">
        <v>6.258701292890382</v>
      </c>
      <c r="I15" s="17">
        <v>4.953215611159031</v>
      </c>
      <c r="J15" s="17">
        <v>4.506680588526688</v>
      </c>
      <c r="K15" s="17">
        <v>4.04549098445108</v>
      </c>
      <c r="L15" s="17">
        <v>3.17266872938774</v>
      </c>
      <c r="M15" s="17">
        <f t="shared" si="0"/>
        <v>6.562116226974752</v>
      </c>
      <c r="N15" s="17">
        <f>((G15-K15)/2)</f>
        <v>1.923579297790396</v>
      </c>
      <c r="O15" s="17"/>
      <c r="P15" s="17"/>
      <c r="Q15" s="17"/>
      <c r="R15" s="17"/>
      <c r="S15" s="17"/>
      <c r="T15" s="17" t="s">
        <v>70</v>
      </c>
      <c r="U15" s="17">
        <v>7.833333333333334</v>
      </c>
      <c r="V15" s="17">
        <v>0.94</v>
      </c>
      <c r="W15" s="17">
        <v>5.5203</v>
      </c>
      <c r="X15" s="17">
        <v>68.2</v>
      </c>
      <c r="Y15" s="17">
        <v>26.18</v>
      </c>
      <c r="Z15" s="17">
        <v>6.851438613165461</v>
      </c>
      <c r="AA15" s="17">
        <v>1.7669822635711792</v>
      </c>
      <c r="AC15" s="17"/>
      <c r="AD15" s="17"/>
    </row>
    <row r="16" spans="1:27" ht="12.75">
      <c r="A16" s="17" t="s">
        <v>59</v>
      </c>
      <c r="B16" s="17">
        <v>4.291666666666667</v>
      </c>
      <c r="C16" s="17">
        <v>1.3081</v>
      </c>
      <c r="D16" s="17">
        <v>0.00103</v>
      </c>
      <c r="E16" s="17">
        <v>0.001729</v>
      </c>
      <c r="F16" s="17">
        <v>0.002776</v>
      </c>
      <c r="G16" s="17">
        <v>0.004749</v>
      </c>
      <c r="H16" s="17">
        <v>0.01739</v>
      </c>
      <c r="I16" s="17">
        <v>0.03775</v>
      </c>
      <c r="J16" s="17">
        <v>0.05002000000000001</v>
      </c>
      <c r="K16" s="17">
        <v>0.06849</v>
      </c>
      <c r="L16" s="17">
        <v>0.1318</v>
      </c>
      <c r="M16" s="17">
        <f t="shared" si="0"/>
        <v>0.026398000000000005</v>
      </c>
      <c r="N16" s="17"/>
      <c r="O16" s="17"/>
      <c r="P16" s="17">
        <v>11.2942</v>
      </c>
      <c r="Q16" s="17">
        <v>67.34</v>
      </c>
      <c r="R16" s="17">
        <v>21.47</v>
      </c>
      <c r="S16" s="17"/>
      <c r="T16" s="17"/>
      <c r="U16" s="17"/>
      <c r="V16" s="17"/>
      <c r="W16" s="17"/>
      <c r="X16" s="17"/>
      <c r="Y16" s="17"/>
      <c r="Z16" s="17">
        <f>MEDIAN(Z6:Z15)</f>
        <v>5.531595817166014</v>
      </c>
      <c r="AA16" s="17"/>
    </row>
    <row r="17" spans="1:27" ht="12.75">
      <c r="A17" s="17"/>
      <c r="B17" s="17"/>
      <c r="C17" s="17"/>
      <c r="D17" s="17">
        <v>9.923139947253594</v>
      </c>
      <c r="E17" s="17">
        <v>9.175846415681892</v>
      </c>
      <c r="F17" s="17">
        <v>8.492776716745913</v>
      </c>
      <c r="G17" s="17">
        <v>7.7181605284658374</v>
      </c>
      <c r="H17" s="17">
        <v>5.8455982571302245</v>
      </c>
      <c r="I17" s="17">
        <v>4.727379545337008</v>
      </c>
      <c r="J17" s="17">
        <v>4.321351132255842</v>
      </c>
      <c r="K17" s="17">
        <v>3.8679628294909545</v>
      </c>
      <c r="L17" s="17">
        <v>2.923577724541398</v>
      </c>
      <c r="M17" s="17">
        <f t="shared" si="0"/>
        <v>6.407063924500878</v>
      </c>
      <c r="N17" s="17">
        <f>((G17-K17)/2)</f>
        <v>1.9250988494874415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2.75">
      <c r="A18" s="17" t="s">
        <v>62</v>
      </c>
      <c r="B18" s="17">
        <v>5.625</v>
      </c>
      <c r="C18" s="17">
        <v>1.7145</v>
      </c>
      <c r="D18" s="17">
        <v>0.07063</v>
      </c>
      <c r="E18" s="17">
        <v>0.09503</v>
      </c>
      <c r="F18" s="17">
        <v>0.1078</v>
      </c>
      <c r="G18" s="17">
        <v>0.1207</v>
      </c>
      <c r="H18" s="17">
        <v>0.1477</v>
      </c>
      <c r="I18" s="17">
        <v>0.1773</v>
      </c>
      <c r="J18" s="17">
        <v>0.1924</v>
      </c>
      <c r="K18" s="17">
        <v>0.2068</v>
      </c>
      <c r="L18" s="17">
        <v>0.2245</v>
      </c>
      <c r="M18" s="17">
        <f t="shared" si="0"/>
        <v>0.1501</v>
      </c>
      <c r="N18" s="17"/>
      <c r="O18" s="17"/>
      <c r="P18" s="17">
        <v>95.797</v>
      </c>
      <c r="Q18" s="17">
        <v>3</v>
      </c>
      <c r="R18" s="17">
        <v>1.185</v>
      </c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2.75">
      <c r="A19" s="17"/>
      <c r="B19" s="17"/>
      <c r="C19" s="17"/>
      <c r="D19" s="17">
        <v>3.8235750932728507</v>
      </c>
      <c r="E19" s="17">
        <v>3.3954731603432826</v>
      </c>
      <c r="F19" s="17">
        <v>3.213570916796944</v>
      </c>
      <c r="G19" s="17">
        <v>3.050502418794428</v>
      </c>
      <c r="H19" s="17">
        <v>2.7592582687846603</v>
      </c>
      <c r="I19" s="17">
        <v>2.495735558650761</v>
      </c>
      <c r="J19" s="17">
        <v>2.3778192957794078</v>
      </c>
      <c r="K19" s="17">
        <v>2.2736919092345147</v>
      </c>
      <c r="L19" s="17">
        <v>2.1552126499209403</v>
      </c>
      <c r="M19" s="17">
        <f t="shared" si="0"/>
        <v>2.795695106288176</v>
      </c>
      <c r="N19" s="17">
        <f>((G19-K19)/2)</f>
        <v>0.3884052547799566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2.75">
      <c r="A20" s="17" t="s">
        <v>65</v>
      </c>
      <c r="B20" s="17" t="e">
        <v>#VALUE!</v>
      </c>
      <c r="C20" s="17" t="e">
        <v>#VALUE!</v>
      </c>
      <c r="D20" s="17">
        <v>0.07655</v>
      </c>
      <c r="E20" s="17">
        <v>0.09524</v>
      </c>
      <c r="F20" s="17">
        <v>0.1067</v>
      </c>
      <c r="G20" s="17">
        <v>0.1188</v>
      </c>
      <c r="H20" s="17">
        <v>0.1455</v>
      </c>
      <c r="I20" s="17">
        <v>0.1751</v>
      </c>
      <c r="J20" s="17">
        <v>0.1904</v>
      </c>
      <c r="K20" s="17">
        <v>0.2045</v>
      </c>
      <c r="L20" s="17">
        <v>0.2221</v>
      </c>
      <c r="M20" s="17">
        <f t="shared" si="0"/>
        <v>0.14855000000000002</v>
      </c>
      <c r="N20" s="17"/>
      <c r="O20" s="17"/>
      <c r="P20" s="17">
        <v>96.535</v>
      </c>
      <c r="Q20" s="17">
        <v>2.66</v>
      </c>
      <c r="R20" s="17">
        <v>0.78</v>
      </c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2.75">
      <c r="A21" s="17"/>
      <c r="B21" s="17"/>
      <c r="C21" s="17"/>
      <c r="D21" s="17">
        <v>3.7074538120496614</v>
      </c>
      <c r="E21" s="17">
        <v>3.3922885691664777</v>
      </c>
      <c r="F21" s="17">
        <v>3.2283679187250245</v>
      </c>
      <c r="G21" s="17">
        <v>3.0733932587486836</v>
      </c>
      <c r="H21" s="17">
        <v>2.780908941753803</v>
      </c>
      <c r="I21" s="17">
        <v>2.5137490111158916</v>
      </c>
      <c r="J21" s="17">
        <v>2.392894616241506</v>
      </c>
      <c r="K21" s="17">
        <v>2.2898272517203386</v>
      </c>
      <c r="L21" s="17">
        <v>2.1707187020024685</v>
      </c>
      <c r="M21" s="17">
        <f t="shared" si="0"/>
        <v>2.810631267483265</v>
      </c>
      <c r="N21" s="17">
        <f>((G21-K21)/2)</f>
        <v>0.3917830035141725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2.75">
      <c r="A22" s="17" t="s">
        <v>67</v>
      </c>
      <c r="B22" s="17">
        <v>6.791666666666667</v>
      </c>
      <c r="C22" s="17">
        <v>2.0701</v>
      </c>
      <c r="D22" s="17">
        <v>0.001458</v>
      </c>
      <c r="E22" s="17">
        <v>0.0028330000000000004</v>
      </c>
      <c r="F22" s="17">
        <v>0.004952</v>
      </c>
      <c r="G22" s="17">
        <v>0.01042</v>
      </c>
      <c r="H22" s="17">
        <v>0.04712</v>
      </c>
      <c r="I22" s="17">
        <v>0.1219</v>
      </c>
      <c r="J22" s="17">
        <v>0.1889</v>
      </c>
      <c r="K22" s="17">
        <v>0.4122</v>
      </c>
      <c r="L22" s="17">
        <v>0.6348</v>
      </c>
      <c r="M22" s="17">
        <f t="shared" si="0"/>
        <v>0.09692600000000001</v>
      </c>
      <c r="N22" s="17"/>
      <c r="O22" s="17"/>
      <c r="P22" s="17">
        <v>44.116</v>
      </c>
      <c r="Q22" s="17">
        <v>42.62</v>
      </c>
      <c r="R22" s="17">
        <v>13.26</v>
      </c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>
      <c r="A23" s="17"/>
      <c r="B23" s="17"/>
      <c r="C23" s="17"/>
      <c r="D23" s="17">
        <v>9.421793564997238</v>
      </c>
      <c r="E23" s="17">
        <v>8.463453682946074</v>
      </c>
      <c r="F23" s="17">
        <v>7.65777297010991</v>
      </c>
      <c r="G23" s="17">
        <v>6.584500912158304</v>
      </c>
      <c r="H23" s="17">
        <v>4.407516650606351</v>
      </c>
      <c r="I23" s="17">
        <v>3.0362299689292374</v>
      </c>
      <c r="J23" s="17">
        <v>2.4043053931610796</v>
      </c>
      <c r="K23" s="17">
        <v>1.2785835900101932</v>
      </c>
      <c r="L23" s="17">
        <v>0.6556259667142674</v>
      </c>
      <c r="M23" s="17">
        <f t="shared" si="0"/>
        <v>5.031039181635495</v>
      </c>
      <c r="N23" s="17">
        <f>((G23-K23)/2)</f>
        <v>2.6529586610740554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>
      <c r="A24" s="17" t="s">
        <v>70</v>
      </c>
      <c r="B24" s="17">
        <v>7.833333333333334</v>
      </c>
      <c r="C24" s="17">
        <v>2.3876</v>
      </c>
      <c r="D24" s="17">
        <v>0.000946</v>
      </c>
      <c r="E24" s="17">
        <v>0.0015</v>
      </c>
      <c r="F24" s="17">
        <v>0.002299</v>
      </c>
      <c r="G24" s="17">
        <v>0.003695</v>
      </c>
      <c r="H24" s="17">
        <v>0.01014</v>
      </c>
      <c r="I24" s="17">
        <v>0.02414</v>
      </c>
      <c r="J24" s="17">
        <v>0.03262</v>
      </c>
      <c r="K24" s="17">
        <v>0.0428</v>
      </c>
      <c r="L24" s="17">
        <v>0.06764</v>
      </c>
      <c r="M24" s="17">
        <f t="shared" si="0"/>
        <v>0.017459500000000003</v>
      </c>
      <c r="N24" s="17"/>
      <c r="O24" s="17"/>
      <c r="P24" s="17">
        <v>5.5203</v>
      </c>
      <c r="Q24" s="17">
        <v>68.2</v>
      </c>
      <c r="R24" s="17">
        <v>26.18</v>
      </c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>
      <c r="A25" s="17"/>
      <c r="B25" s="17"/>
      <c r="C25" s="17"/>
      <c r="D25" s="17">
        <v>10.04587219598478</v>
      </c>
      <c r="E25" s="17">
        <v>9.380821783940931</v>
      </c>
      <c r="F25" s="17">
        <v>8.764777818605994</v>
      </c>
      <c r="G25" s="17">
        <v>8.080209920290661</v>
      </c>
      <c r="H25" s="17">
        <v>6.623798537433471</v>
      </c>
      <c r="I25" s="17">
        <v>5.37243051368179</v>
      </c>
      <c r="J25" s="17">
        <v>4.938099407724928</v>
      </c>
      <c r="K25" s="17">
        <v>4.546245393148303</v>
      </c>
      <c r="L25" s="17">
        <v>3.8859795300268285</v>
      </c>
      <c r="M25" s="17">
        <f t="shared" si="0"/>
        <v>6.851438613165461</v>
      </c>
      <c r="N25" s="17">
        <f>((G25-K25)/2)</f>
        <v>1.7669822635711792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4.8515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37242.490277777775</v>
      </c>
    </row>
    <row r="2" spans="1:5" ht="8.25">
      <c r="A2" s="1" t="s">
        <v>1</v>
      </c>
      <c r="B2" s="1" t="s">
        <v>46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47</v>
      </c>
      <c r="C3" s="1">
        <f>AVERAGE(E3:F3)</f>
        <v>0.9583333333333333</v>
      </c>
      <c r="D3" s="1">
        <f>CONVERT(C3,"ft","m")</f>
        <v>0.2921</v>
      </c>
      <c r="E3" s="1">
        <f>CONVERT(VALUE(LEFT(B4,3)),"in","ft")</f>
        <v>0.8333333333333334</v>
      </c>
      <c r="F3" s="1">
        <f>CONVERT(VALUE(RIGHT(B4,3)),"in","ft")</f>
        <v>1.0833333333333333</v>
      </c>
    </row>
    <row r="4" spans="1:2" ht="8.25">
      <c r="A4" s="1" t="s">
        <v>5</v>
      </c>
      <c r="B4" s="1" t="s">
        <v>48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1.217</v>
      </c>
      <c r="V10" s="1">
        <f>CONVERT(U10,"um","mm")</f>
        <v>0.001217</v>
      </c>
      <c r="W10" s="1">
        <f>-LOG(V10/1,2)</f>
        <v>9.682455116610447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2.176</v>
      </c>
      <c r="V11" s="1">
        <f>CONVERT(U11,"um","mm")</f>
        <v>0.002176</v>
      </c>
      <c r="W11" s="1">
        <f aca="true" t="shared" si="2" ref="W11:W18">-LOG(V11/1,2)</f>
        <v>8.844105728073835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0.35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0.35</v>
      </c>
      <c r="O12" s="1" t="s">
        <v>11</v>
      </c>
      <c r="P12" s="1">
        <v>38.9</v>
      </c>
      <c r="Q12" s="1">
        <f>CONVERT(P12,"um","mm")</f>
        <v>0.0389</v>
      </c>
      <c r="R12" s="1">
        <f t="shared" si="0"/>
        <v>4.684086034563258</v>
      </c>
      <c r="T12" s="1">
        <v>16</v>
      </c>
      <c r="U12" s="1">
        <v>3.516</v>
      </c>
      <c r="V12" s="1">
        <f>CONVERT(U12,"um","mm")</f>
        <v>0.003516</v>
      </c>
      <c r="W12" s="1">
        <f t="shared" si="2"/>
        <v>8.15184921418077</v>
      </c>
    </row>
    <row r="13" spans="1:23" ht="8.25">
      <c r="A13" s="10">
        <v>0.49</v>
      </c>
      <c r="B13" s="11">
        <v>1100</v>
      </c>
      <c r="C13" s="6">
        <v>0.35</v>
      </c>
      <c r="D13" s="6">
        <v>99.7</v>
      </c>
      <c r="E13" s="6">
        <v>3.18</v>
      </c>
      <c r="F13" s="6"/>
      <c r="G13" s="6">
        <f>CONVERT(A13,"um","mm")</f>
        <v>0.00049</v>
      </c>
      <c r="H13" s="6">
        <f t="shared" si="1"/>
        <v>10.994930630321603</v>
      </c>
      <c r="I13" s="6">
        <v>99.7</v>
      </c>
      <c r="J13" s="6">
        <v>11</v>
      </c>
      <c r="K13" s="7">
        <v>3.18</v>
      </c>
      <c r="O13" s="1" t="s">
        <v>12</v>
      </c>
      <c r="P13" s="1">
        <v>19.55</v>
      </c>
      <c r="Q13" s="1">
        <f>CONVERT(P13,"um","mm")</f>
        <v>0.01955</v>
      </c>
      <c r="R13" s="1">
        <f t="shared" si="0"/>
        <v>5.6766875822420975</v>
      </c>
      <c r="T13" s="1">
        <v>25</v>
      </c>
      <c r="U13" s="1">
        <v>5.956</v>
      </c>
      <c r="V13" s="1">
        <f>CONVERT(U13,"um","mm")</f>
        <v>0.005956</v>
      </c>
      <c r="W13" s="1">
        <f t="shared" si="2"/>
        <v>7.3914405307420745</v>
      </c>
    </row>
    <row r="14" spans="1:23" ht="8.25">
      <c r="A14" s="10">
        <v>0.98</v>
      </c>
      <c r="B14" s="11">
        <v>1000</v>
      </c>
      <c r="C14" s="6">
        <v>3.52</v>
      </c>
      <c r="D14" s="6">
        <v>96.5</v>
      </c>
      <c r="E14" s="6">
        <v>5.38</v>
      </c>
      <c r="F14" s="6"/>
      <c r="G14" s="6">
        <f>CONVERT(A14,"um","mm")</f>
        <v>0.00098</v>
      </c>
      <c r="H14" s="6">
        <f t="shared" si="1"/>
        <v>9.994930630321603</v>
      </c>
      <c r="I14" s="6">
        <v>96.5</v>
      </c>
      <c r="J14" s="6">
        <v>10</v>
      </c>
      <c r="K14" s="7">
        <v>5.38</v>
      </c>
      <c r="O14" s="1" t="s">
        <v>29</v>
      </c>
      <c r="P14" s="1">
        <v>5.771</v>
      </c>
      <c r="Q14" s="1">
        <f>CONVERT(P14,"um","mm")</f>
        <v>0.005771</v>
      </c>
      <c r="R14" s="1">
        <f t="shared" si="0"/>
        <v>7.436962953652953</v>
      </c>
      <c r="T14" s="1">
        <v>50</v>
      </c>
      <c r="U14" s="1">
        <v>19.55</v>
      </c>
      <c r="V14" s="1">
        <f>CONVERT(U14,"um","mm")</f>
        <v>0.01955</v>
      </c>
      <c r="W14" s="1">
        <f t="shared" si="2"/>
        <v>5.6766875822420975</v>
      </c>
    </row>
    <row r="15" spans="1:23" ht="8.25">
      <c r="A15" s="10">
        <v>1.95</v>
      </c>
      <c r="B15" s="11">
        <v>900</v>
      </c>
      <c r="C15" s="6">
        <v>8.91</v>
      </c>
      <c r="D15" s="6">
        <v>91.1</v>
      </c>
      <c r="E15" s="6">
        <v>8.68</v>
      </c>
      <c r="F15" s="6"/>
      <c r="G15" s="6">
        <f>CONVERT(A15,"um","mm")</f>
        <v>0.00195</v>
      </c>
      <c r="H15" s="6">
        <f t="shared" si="1"/>
        <v>9.002310160687202</v>
      </c>
      <c r="I15" s="6">
        <v>91.1</v>
      </c>
      <c r="J15" s="6">
        <v>9</v>
      </c>
      <c r="K15" s="7">
        <v>8.68</v>
      </c>
      <c r="O15" s="1" t="s">
        <v>13</v>
      </c>
      <c r="P15" s="1">
        <v>1.99</v>
      </c>
      <c r="Q15" s="1">
        <f>CONVERT(P15,"um","mm")</f>
        <v>0.00199</v>
      </c>
      <c r="R15" s="1">
        <f t="shared" si="0"/>
        <v>8.973015853893164</v>
      </c>
      <c r="T15" s="1">
        <v>75</v>
      </c>
      <c r="U15" s="1">
        <v>47.5</v>
      </c>
      <c r="V15" s="1">
        <f>CONVERT(U15,"um","mm")</f>
        <v>0.0475</v>
      </c>
      <c r="W15" s="1">
        <f t="shared" si="2"/>
        <v>4.395928676331139</v>
      </c>
    </row>
    <row r="16" spans="1:23" ht="8.25">
      <c r="A16" s="10">
        <v>3.9</v>
      </c>
      <c r="B16" s="11">
        <v>800</v>
      </c>
      <c r="C16" s="6">
        <v>17.6</v>
      </c>
      <c r="D16" s="6">
        <v>82.4</v>
      </c>
      <c r="E16" s="6">
        <v>12.7</v>
      </c>
      <c r="F16" s="6"/>
      <c r="G16" s="6">
        <f>CONVERT(A16,"um","mm")</f>
        <v>0.0039</v>
      </c>
      <c r="H16" s="6">
        <f t="shared" si="1"/>
        <v>8.002310160687202</v>
      </c>
      <c r="I16" s="6">
        <v>82.4</v>
      </c>
      <c r="J16" s="6">
        <v>8</v>
      </c>
      <c r="K16" s="7">
        <v>12.7</v>
      </c>
      <c r="O16" s="1" t="s">
        <v>14</v>
      </c>
      <c r="P16" s="1">
        <v>37.97</v>
      </c>
      <c r="Q16" s="1">
        <f>CONVERT(P16,"um","mm")</f>
        <v>0.03797</v>
      </c>
      <c r="R16" s="1">
        <f t="shared" si="0"/>
        <v>4.718996190817723</v>
      </c>
      <c r="T16" s="1">
        <v>84</v>
      </c>
      <c r="U16" s="1">
        <v>66.41</v>
      </c>
      <c r="V16" s="1">
        <f>CONVERT(U16,"um","mm")</f>
        <v>0.06641</v>
      </c>
      <c r="W16" s="1">
        <f t="shared" si="2"/>
        <v>3.9124556912122963</v>
      </c>
    </row>
    <row r="17" spans="1:23" ht="8.25">
      <c r="A17" s="10">
        <v>7.8</v>
      </c>
      <c r="B17" s="11">
        <v>700</v>
      </c>
      <c r="C17" s="6">
        <v>30.2</v>
      </c>
      <c r="D17" s="6">
        <v>69.8</v>
      </c>
      <c r="E17" s="6">
        <v>14.4</v>
      </c>
      <c r="F17" s="6"/>
      <c r="G17" s="6">
        <f>CONVERT(A17,"um","mm")</f>
        <v>0.0078</v>
      </c>
      <c r="H17" s="6">
        <f t="shared" si="1"/>
        <v>7.002310160687201</v>
      </c>
      <c r="I17" s="6">
        <v>69.8</v>
      </c>
      <c r="J17" s="6">
        <v>7</v>
      </c>
      <c r="K17" s="7">
        <v>14.4</v>
      </c>
      <c r="O17" s="1" t="s">
        <v>15</v>
      </c>
      <c r="P17" s="1">
        <v>62.87</v>
      </c>
      <c r="T17" s="1">
        <v>90</v>
      </c>
      <c r="U17" s="1">
        <v>87.99</v>
      </c>
      <c r="V17" s="1">
        <f>CONVERT(U17,"um","mm")</f>
        <v>0.08799</v>
      </c>
      <c r="W17" s="1">
        <f t="shared" si="2"/>
        <v>3.5065166179587</v>
      </c>
    </row>
    <row r="18" spans="1:23" ht="8.25">
      <c r="A18" s="10">
        <v>15.6</v>
      </c>
      <c r="B18" s="11">
        <v>600</v>
      </c>
      <c r="C18" s="6">
        <v>44.7</v>
      </c>
      <c r="D18" s="6">
        <v>55.3</v>
      </c>
      <c r="E18" s="6">
        <v>17.9</v>
      </c>
      <c r="F18" s="6"/>
      <c r="G18" s="6">
        <f>CONVERT(A18,"um","mm")</f>
        <v>0.0156</v>
      </c>
      <c r="H18" s="6">
        <f t="shared" si="1"/>
        <v>6.002310160687201</v>
      </c>
      <c r="I18" s="6">
        <v>55.3</v>
      </c>
      <c r="J18" s="6">
        <v>6</v>
      </c>
      <c r="K18" s="7">
        <v>17.9</v>
      </c>
      <c r="O18" s="1" t="s">
        <v>16</v>
      </c>
      <c r="P18" s="1">
        <v>3952</v>
      </c>
      <c r="T18" s="1">
        <v>95</v>
      </c>
      <c r="U18" s="1">
        <v>129.3</v>
      </c>
      <c r="V18" s="1">
        <f>CONVERT(U18,"um","mm")</f>
        <v>0.1293</v>
      </c>
      <c r="W18" s="1">
        <f t="shared" si="2"/>
        <v>2.951205819739195</v>
      </c>
    </row>
    <row r="19" spans="1:16" ht="8.25">
      <c r="A19" s="10">
        <v>31.2</v>
      </c>
      <c r="B19" s="11">
        <v>500</v>
      </c>
      <c r="C19" s="6">
        <v>62.6</v>
      </c>
      <c r="D19" s="6">
        <v>37.4</v>
      </c>
      <c r="E19" s="6">
        <v>5.18</v>
      </c>
      <c r="F19" s="6"/>
      <c r="G19" s="6">
        <f>CONVERT(A19,"um","mm")</f>
        <v>0.0312</v>
      </c>
      <c r="H19" s="6">
        <f t="shared" si="1"/>
        <v>5.002310160687201</v>
      </c>
      <c r="I19" s="6">
        <v>37.4</v>
      </c>
      <c r="J19" s="6">
        <v>5</v>
      </c>
      <c r="K19" s="7">
        <f>SUM(E19+E20+E21+E22)</f>
        <v>19.92</v>
      </c>
      <c r="O19" s="1" t="s">
        <v>17</v>
      </c>
      <c r="P19" s="1">
        <v>161.6</v>
      </c>
    </row>
    <row r="20" spans="1:31" ht="8.25">
      <c r="A20" s="10">
        <v>37.2</v>
      </c>
      <c r="B20" s="11">
        <v>400</v>
      </c>
      <c r="C20" s="6">
        <v>67.8</v>
      </c>
      <c r="D20" s="6">
        <v>32.2</v>
      </c>
      <c r="E20" s="6">
        <v>5.12</v>
      </c>
      <c r="F20" s="6"/>
      <c r="G20" s="6">
        <f>CONVERT(A20,"um","mm")</f>
        <v>0.0372</v>
      </c>
      <c r="H20" s="6">
        <f t="shared" si="1"/>
        <v>4.748553568441418</v>
      </c>
      <c r="I20" s="6">
        <v>32.2</v>
      </c>
      <c r="J20" s="6">
        <v>4</v>
      </c>
      <c r="K20" s="7">
        <f>SUM(E23+E24+E25+E26)</f>
        <v>12.19</v>
      </c>
      <c r="O20" s="1" t="s">
        <v>30</v>
      </c>
      <c r="P20" s="1">
        <v>4.674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72.9</v>
      </c>
      <c r="D21" s="6">
        <v>27.1</v>
      </c>
      <c r="E21" s="6">
        <v>5.02</v>
      </c>
      <c r="F21" s="6"/>
      <c r="G21" s="6">
        <f>CONVERT(A21,"um","mm")</f>
        <v>0.0442</v>
      </c>
      <c r="H21" s="6">
        <f t="shared" si="1"/>
        <v>4.499809820158018</v>
      </c>
      <c r="I21" s="6">
        <v>27.1</v>
      </c>
      <c r="J21" s="6">
        <v>3</v>
      </c>
      <c r="K21" s="7">
        <f>SUM(E27+E28+E29+E30)</f>
        <v>3.7299999999999995</v>
      </c>
      <c r="O21" s="1" t="s">
        <v>31</v>
      </c>
      <c r="P21" s="1">
        <v>29.59</v>
      </c>
      <c r="U21" s="1">
        <v>0.001217</v>
      </c>
      <c r="V21" s="1">
        <v>0.002176</v>
      </c>
      <c r="W21" s="1">
        <v>0.003516</v>
      </c>
      <c r="X21" s="1">
        <v>0.005956</v>
      </c>
      <c r="Y21" s="1">
        <v>0.01955</v>
      </c>
      <c r="Z21" s="1">
        <v>0.0475</v>
      </c>
      <c r="AA21" s="1">
        <v>0.06641</v>
      </c>
      <c r="AB21" s="1">
        <v>0.08799</v>
      </c>
      <c r="AC21" s="1">
        <v>0.1293</v>
      </c>
      <c r="AD21" s="1">
        <f>((W21+AA21)/2)</f>
        <v>0.034963</v>
      </c>
    </row>
    <row r="22" spans="1:31" ht="8.25">
      <c r="A22" s="10">
        <v>52.6</v>
      </c>
      <c r="B22" s="11">
        <v>270</v>
      </c>
      <c r="C22" s="6">
        <v>77.9</v>
      </c>
      <c r="D22" s="6">
        <v>22.1</v>
      </c>
      <c r="E22" s="6">
        <v>4.6</v>
      </c>
      <c r="F22" s="6"/>
      <c r="G22" s="6">
        <f>CONVERT(A22,"um","mm")</f>
        <v>0.0526</v>
      </c>
      <c r="H22" s="6">
        <f t="shared" si="1"/>
        <v>4.2487933902571475</v>
      </c>
      <c r="I22" s="6">
        <v>22.1</v>
      </c>
      <c r="J22" s="6">
        <v>2</v>
      </c>
      <c r="K22" s="7">
        <f>SUM(E31+E32+E33+E34)</f>
        <v>1.1800000000000002</v>
      </c>
      <c r="U22" s="1">
        <v>9.682455116610447</v>
      </c>
      <c r="V22" s="1">
        <v>8.844105728073835</v>
      </c>
      <c r="W22" s="1">
        <v>8.15184921418077</v>
      </c>
      <c r="X22" s="1">
        <v>7.3914405307420745</v>
      </c>
      <c r="Y22" s="1">
        <v>5.6766875822420975</v>
      </c>
      <c r="Z22" s="1">
        <v>4.395928676331139</v>
      </c>
      <c r="AA22" s="1">
        <v>3.9124556912122963</v>
      </c>
      <c r="AB22" s="1">
        <v>3.5065166179587</v>
      </c>
      <c r="AC22" s="1">
        <v>2.951205819739195</v>
      </c>
      <c r="AD22" s="1">
        <f>((W22+AA22)/2)</f>
        <v>6.032152452696533</v>
      </c>
      <c r="AE22" s="1">
        <f>((X22-AB22)/2)</f>
        <v>1.9424619563916872</v>
      </c>
    </row>
    <row r="23" spans="1:11" ht="8.25">
      <c r="A23" s="10">
        <v>62.5</v>
      </c>
      <c r="B23" s="11">
        <v>230</v>
      </c>
      <c r="C23" s="6">
        <v>82.5</v>
      </c>
      <c r="D23" s="6">
        <v>17.5</v>
      </c>
      <c r="E23" s="6">
        <v>4.02</v>
      </c>
      <c r="F23" s="6"/>
      <c r="G23" s="6">
        <f>CONVERT(A23,"um","mm")</f>
        <v>0.0625</v>
      </c>
      <c r="H23" s="6">
        <f t="shared" si="1"/>
        <v>4</v>
      </c>
      <c r="I23" s="6">
        <v>17.5</v>
      </c>
      <c r="J23" s="6">
        <v>1</v>
      </c>
      <c r="K23" s="7">
        <f>SUM(E35+E36+E37+E38)</f>
        <v>0.3961</v>
      </c>
    </row>
    <row r="24" spans="1:17" ht="8.25">
      <c r="A24" s="10">
        <v>74</v>
      </c>
      <c r="B24" s="11">
        <v>200</v>
      </c>
      <c r="C24" s="6">
        <v>86.5</v>
      </c>
      <c r="D24" s="6">
        <v>13.5</v>
      </c>
      <c r="E24" s="6">
        <v>3.47</v>
      </c>
      <c r="F24" s="6"/>
      <c r="G24" s="6">
        <f>CONVERT(A24,"um","mm")</f>
        <v>0.074</v>
      </c>
      <c r="H24" s="6">
        <f t="shared" si="1"/>
        <v>3.7563309190331378</v>
      </c>
      <c r="I24" s="6">
        <v>13.5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90</v>
      </c>
      <c r="D25" s="6">
        <v>10</v>
      </c>
      <c r="E25" s="6">
        <v>2.75</v>
      </c>
      <c r="F25" s="6"/>
      <c r="G25" s="6">
        <f>CONVERT(A25,"um","mm")</f>
        <v>0.088</v>
      </c>
      <c r="H25" s="6">
        <f t="shared" si="1"/>
        <v>3.50635266602479</v>
      </c>
      <c r="I25" s="6">
        <v>10</v>
      </c>
      <c r="J25" s="6">
        <v>-1</v>
      </c>
      <c r="K25" s="7">
        <f>SUM(E43+E44)</f>
        <v>0</v>
      </c>
      <c r="O25" s="1">
        <f>SUM(K25+K24+K23+K22+K21+K20)</f>
        <v>17.4961</v>
      </c>
      <c r="P25" s="1">
        <f>SUM(K19+K18+K17+K16)</f>
        <v>64.92</v>
      </c>
      <c r="Q25" s="1">
        <f>SUM(K15+K14+K13+K12+K11+K10)</f>
        <v>17.59</v>
      </c>
    </row>
    <row r="26" spans="1:11" ht="8.25">
      <c r="A26" s="10">
        <v>105</v>
      </c>
      <c r="B26" s="11">
        <v>140</v>
      </c>
      <c r="C26" s="6">
        <v>92.8</v>
      </c>
      <c r="D26" s="6">
        <v>7.24</v>
      </c>
      <c r="E26" s="6">
        <v>1.95</v>
      </c>
      <c r="F26" s="6"/>
      <c r="G26" s="6">
        <f>CONVERT(A26,"um","mm")</f>
        <v>0.105</v>
      </c>
      <c r="H26" s="6">
        <f t="shared" si="1"/>
        <v>3.2515387669959646</v>
      </c>
      <c r="I26" s="6">
        <v>7.24</v>
      </c>
      <c r="J26" s="6"/>
      <c r="K26" s="7"/>
    </row>
    <row r="27" spans="1:11" ht="8.25">
      <c r="A27" s="10">
        <v>125</v>
      </c>
      <c r="B27" s="11">
        <v>120</v>
      </c>
      <c r="C27" s="6">
        <v>94.7</v>
      </c>
      <c r="D27" s="6">
        <v>5.29</v>
      </c>
      <c r="E27" s="6">
        <v>1.35</v>
      </c>
      <c r="F27" s="6"/>
      <c r="G27" s="6">
        <f>CONVERT(A27,"um","mm")</f>
        <v>0.125</v>
      </c>
      <c r="H27" s="6">
        <f t="shared" si="1"/>
        <v>3</v>
      </c>
      <c r="I27" s="6">
        <v>5.29</v>
      </c>
      <c r="J27" s="6"/>
      <c r="K27" s="7"/>
    </row>
    <row r="28" spans="1:11" ht="8.25">
      <c r="A28" s="10">
        <v>149</v>
      </c>
      <c r="B28" s="11">
        <v>100</v>
      </c>
      <c r="C28" s="6">
        <v>96.1</v>
      </c>
      <c r="D28" s="6">
        <v>3.94</v>
      </c>
      <c r="E28" s="6">
        <v>0.99</v>
      </c>
      <c r="F28" s="6"/>
      <c r="G28" s="6">
        <f>CONVERT(A28,"um","mm")</f>
        <v>0.149</v>
      </c>
      <c r="H28" s="6">
        <f t="shared" si="1"/>
        <v>2.746615764199926</v>
      </c>
      <c r="I28" s="6">
        <v>3.94</v>
      </c>
      <c r="J28" s="6"/>
      <c r="K28" s="7"/>
    </row>
    <row r="29" spans="1:11" ht="8.25">
      <c r="A29" s="10">
        <v>177</v>
      </c>
      <c r="B29" s="11">
        <v>80</v>
      </c>
      <c r="C29" s="6">
        <v>97</v>
      </c>
      <c r="D29" s="6">
        <v>2.96</v>
      </c>
      <c r="E29" s="6">
        <v>0.8</v>
      </c>
      <c r="F29" s="6"/>
      <c r="G29" s="6">
        <f>CONVERT(A29,"um","mm")</f>
        <v>0.177</v>
      </c>
      <c r="H29" s="6">
        <f t="shared" si="1"/>
        <v>2.49817873457909</v>
      </c>
      <c r="I29" s="6">
        <v>2.96</v>
      </c>
      <c r="J29" s="6"/>
      <c r="K29" s="7"/>
    </row>
    <row r="30" spans="1:11" ht="8.25">
      <c r="A30" s="10">
        <v>210</v>
      </c>
      <c r="B30" s="11">
        <v>70</v>
      </c>
      <c r="C30" s="6">
        <v>97.8</v>
      </c>
      <c r="D30" s="6">
        <v>2.16</v>
      </c>
      <c r="E30" s="6">
        <v>0.59</v>
      </c>
      <c r="F30" s="6"/>
      <c r="G30" s="6">
        <f>CONVERT(A30,"um","mm")</f>
        <v>0.21</v>
      </c>
      <c r="H30" s="6">
        <f t="shared" si="1"/>
        <v>2.2515387669959646</v>
      </c>
      <c r="I30" s="6">
        <v>2.16</v>
      </c>
      <c r="J30" s="6"/>
      <c r="K30" s="7"/>
    </row>
    <row r="31" spans="1:11" ht="8.25">
      <c r="A31" s="10">
        <v>250</v>
      </c>
      <c r="B31" s="11">
        <v>60</v>
      </c>
      <c r="C31" s="6">
        <v>98.4</v>
      </c>
      <c r="D31" s="6">
        <v>1.56</v>
      </c>
      <c r="E31" s="6">
        <v>0.32</v>
      </c>
      <c r="F31" s="6"/>
      <c r="G31" s="6">
        <f>CONVERT(A31,"um","mm")</f>
        <v>0.25</v>
      </c>
      <c r="H31" s="6">
        <f t="shared" si="1"/>
        <v>2</v>
      </c>
      <c r="I31" s="6">
        <v>1.56</v>
      </c>
      <c r="J31" s="6"/>
      <c r="K31" s="7"/>
    </row>
    <row r="32" spans="1:11" ht="8.25">
      <c r="A32" s="10">
        <v>297</v>
      </c>
      <c r="B32" s="11">
        <v>50</v>
      </c>
      <c r="C32" s="6">
        <v>98.8</v>
      </c>
      <c r="D32" s="6">
        <v>1.24</v>
      </c>
      <c r="E32" s="6">
        <v>0.21</v>
      </c>
      <c r="F32" s="6"/>
      <c r="G32" s="6">
        <f>CONVERT(A32,"um","mm")</f>
        <v>0.297</v>
      </c>
      <c r="H32" s="6">
        <f t="shared" si="1"/>
        <v>1.7514651638613215</v>
      </c>
      <c r="I32" s="6">
        <v>1.24</v>
      </c>
      <c r="J32" s="6"/>
      <c r="K32" s="7"/>
    </row>
    <row r="33" spans="1:11" ht="8.25">
      <c r="A33" s="10">
        <v>354</v>
      </c>
      <c r="B33" s="11">
        <v>45</v>
      </c>
      <c r="C33" s="6">
        <v>99</v>
      </c>
      <c r="D33" s="6">
        <v>1.04</v>
      </c>
      <c r="E33" s="6">
        <v>0.27</v>
      </c>
      <c r="F33" s="6"/>
      <c r="G33" s="6">
        <f>CONVERT(A33,"um","mm")</f>
        <v>0.354</v>
      </c>
      <c r="H33" s="6">
        <f t="shared" si="1"/>
        <v>1.4981787345790896</v>
      </c>
      <c r="I33" s="6">
        <v>1.04</v>
      </c>
      <c r="J33" s="6"/>
      <c r="K33" s="7"/>
    </row>
    <row r="34" spans="1:11" ht="8.25">
      <c r="A34" s="10">
        <v>420</v>
      </c>
      <c r="B34" s="11">
        <v>40</v>
      </c>
      <c r="C34" s="6">
        <v>99.2</v>
      </c>
      <c r="D34" s="6">
        <v>0.77</v>
      </c>
      <c r="E34" s="6">
        <v>0.38</v>
      </c>
      <c r="F34" s="6"/>
      <c r="G34" s="6">
        <f>CONVERT(A34,"um","mm")</f>
        <v>0.42</v>
      </c>
      <c r="H34" s="6">
        <f t="shared" si="1"/>
        <v>1.2515387669959643</v>
      </c>
      <c r="I34" s="6">
        <v>0.77</v>
      </c>
      <c r="J34" s="6"/>
      <c r="K34" s="7"/>
    </row>
    <row r="35" spans="1:11" ht="8.25">
      <c r="A35" s="10">
        <v>500</v>
      </c>
      <c r="B35" s="11">
        <v>35</v>
      </c>
      <c r="C35" s="6">
        <v>99.6</v>
      </c>
      <c r="D35" s="6">
        <v>0.4</v>
      </c>
      <c r="E35" s="6">
        <v>0.3</v>
      </c>
      <c r="F35" s="6"/>
      <c r="G35" s="6">
        <f>CONVERT(A35,"um","mm")</f>
        <v>0.5</v>
      </c>
      <c r="H35" s="6">
        <f t="shared" si="1"/>
        <v>1</v>
      </c>
      <c r="I35" s="6">
        <v>0.4</v>
      </c>
      <c r="J35" s="6"/>
      <c r="K35" s="7"/>
    </row>
    <row r="36" spans="1:11" ht="8.25">
      <c r="A36" s="10">
        <v>590</v>
      </c>
      <c r="B36" s="11">
        <v>30</v>
      </c>
      <c r="C36" s="6">
        <v>99.9</v>
      </c>
      <c r="D36" s="6">
        <v>0.096</v>
      </c>
      <c r="E36" s="6">
        <v>0.093</v>
      </c>
      <c r="F36" s="6"/>
      <c r="G36" s="6">
        <f>CONVERT(A36,"um","mm")</f>
        <v>0.59</v>
      </c>
      <c r="H36" s="6">
        <f t="shared" si="1"/>
        <v>0.7612131404128836</v>
      </c>
      <c r="I36" s="6">
        <v>0.096</v>
      </c>
      <c r="J36" s="6"/>
      <c r="K36" s="7"/>
    </row>
    <row r="37" spans="1:11" ht="8.25">
      <c r="A37" s="10">
        <v>710</v>
      </c>
      <c r="B37" s="11">
        <v>25</v>
      </c>
      <c r="C37" s="6">
        <v>99.997</v>
      </c>
      <c r="D37" s="6">
        <v>0.0031</v>
      </c>
      <c r="E37" s="6">
        <v>0.0031</v>
      </c>
      <c r="F37" s="6"/>
      <c r="G37" s="6">
        <f>CONVERT(A37,"um","mm")</f>
        <v>0.71</v>
      </c>
      <c r="H37" s="6">
        <f t="shared" si="1"/>
        <v>0.49410907027004275</v>
      </c>
      <c r="I37" s="6">
        <v>0.0031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71093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37242.490277777775</v>
      </c>
    </row>
    <row r="2" spans="1:5" ht="8.25">
      <c r="A2" s="1" t="s">
        <v>1</v>
      </c>
      <c r="B2" s="1" t="s">
        <v>2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4</v>
      </c>
      <c r="C3" s="1">
        <f>AVERAGE(E3:F3)</f>
        <v>0.125</v>
      </c>
      <c r="D3" s="1">
        <f>CONVERT(C3,"ft","m")</f>
        <v>0.0381</v>
      </c>
      <c r="E3" s="1">
        <f>CONVERT(VALUE(LEFT(B4,3)),"in","ft")</f>
        <v>0</v>
      </c>
      <c r="F3" s="1">
        <f>CONVERT(VALUE(RIGHT(B4,3)),"in","ft")</f>
        <v>0.25</v>
      </c>
    </row>
    <row r="4" spans="1:2" ht="8.25">
      <c r="A4" s="1" t="s">
        <v>5</v>
      </c>
      <c r="B4" s="1" t="s">
        <v>6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0.917</v>
      </c>
      <c r="V10" s="1">
        <f>CONVERT(U10,"um","mm")</f>
        <v>0.000917</v>
      </c>
      <c r="W10" s="1">
        <f>-LOG(V10/1,2)</f>
        <v>10.09079064572912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1.483</v>
      </c>
      <c r="V11" s="1">
        <f>CONVERT(U11,"um","mm")</f>
        <v>0.0014830000000000002</v>
      </c>
      <c r="W11" s="1">
        <f aca="true" t="shared" si="2" ref="W11:W18">-LOG(V11/1,2)</f>
        <v>9.397265686869543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0.58</v>
      </c>
      <c r="O12" s="1" t="s">
        <v>11</v>
      </c>
      <c r="P12" s="1">
        <v>36.21</v>
      </c>
      <c r="Q12" s="1">
        <f>CONVERT(P12,"um","mm")</f>
        <v>0.03621</v>
      </c>
      <c r="R12" s="1">
        <f t="shared" si="0"/>
        <v>4.787468012960635</v>
      </c>
      <c r="T12" s="1">
        <v>16</v>
      </c>
      <c r="U12" s="1">
        <v>2.347</v>
      </c>
      <c r="V12" s="1">
        <f>CONVERT(U12,"um","mm")</f>
        <v>0.002347</v>
      </c>
      <c r="W12" s="1">
        <f t="shared" si="2"/>
        <v>8.734966442801005</v>
      </c>
    </row>
    <row r="13" spans="1:23" ht="8.25">
      <c r="A13" s="10">
        <v>0.49</v>
      </c>
      <c r="B13" s="11">
        <v>1100</v>
      </c>
      <c r="C13" s="6">
        <v>0.58</v>
      </c>
      <c r="D13" s="6">
        <v>99.4</v>
      </c>
      <c r="E13" s="6">
        <v>5.06</v>
      </c>
      <c r="F13" s="6"/>
      <c r="G13" s="6">
        <f>CONVERT(A13,"um","mm")</f>
        <v>0.00049</v>
      </c>
      <c r="H13" s="6">
        <f t="shared" si="1"/>
        <v>10.994930630321603</v>
      </c>
      <c r="I13" s="6">
        <v>99.4</v>
      </c>
      <c r="J13" s="6">
        <v>11</v>
      </c>
      <c r="K13" s="7">
        <v>5.06</v>
      </c>
      <c r="O13" s="1" t="s">
        <v>12</v>
      </c>
      <c r="P13" s="1">
        <v>11.13</v>
      </c>
      <c r="Q13" s="1">
        <f>CONVERT(P13,"um","mm")</f>
        <v>0.011130000000000001</v>
      </c>
      <c r="R13" s="1">
        <f t="shared" si="0"/>
        <v>6.489402597094853</v>
      </c>
      <c r="T13" s="1">
        <v>25</v>
      </c>
      <c r="U13" s="1">
        <v>3.834</v>
      </c>
      <c r="V13" s="1">
        <f>CONVERT(U13,"um","mm")</f>
        <v>0.003834</v>
      </c>
      <c r="W13" s="1">
        <f t="shared" si="2"/>
        <v>8.026933947656024</v>
      </c>
    </row>
    <row r="14" spans="1:23" ht="8.25">
      <c r="A14" s="10">
        <v>0.98</v>
      </c>
      <c r="B14" s="11">
        <v>1000</v>
      </c>
      <c r="C14" s="6">
        <v>5.64</v>
      </c>
      <c r="D14" s="6">
        <v>94.4</v>
      </c>
      <c r="E14" s="6">
        <v>7.72</v>
      </c>
      <c r="F14" s="6"/>
      <c r="G14" s="6">
        <f>CONVERT(A14,"um","mm")</f>
        <v>0.00098</v>
      </c>
      <c r="H14" s="6">
        <f t="shared" si="1"/>
        <v>9.994930630321603</v>
      </c>
      <c r="I14" s="6">
        <v>94.4</v>
      </c>
      <c r="J14" s="6">
        <v>10</v>
      </c>
      <c r="K14" s="7">
        <v>7.72</v>
      </c>
      <c r="O14" s="1" t="s">
        <v>29</v>
      </c>
      <c r="P14" s="1">
        <v>4.164</v>
      </c>
      <c r="Q14" s="1">
        <f>CONVERT(P14,"um","mm")</f>
        <v>0.004164</v>
      </c>
      <c r="R14" s="1">
        <f t="shared" si="0"/>
        <v>7.907814216024757</v>
      </c>
      <c r="T14" s="1">
        <v>50</v>
      </c>
      <c r="U14" s="1">
        <v>11.13</v>
      </c>
      <c r="V14" s="1">
        <f>CONVERT(U14,"um","mm")</f>
        <v>0.011130000000000001</v>
      </c>
      <c r="W14" s="1">
        <f t="shared" si="2"/>
        <v>6.489402597094853</v>
      </c>
    </row>
    <row r="15" spans="1:23" ht="8.25">
      <c r="A15" s="10">
        <v>1.95</v>
      </c>
      <c r="B15" s="11">
        <v>900</v>
      </c>
      <c r="C15" s="6">
        <v>13.4</v>
      </c>
      <c r="D15" s="6">
        <v>86.6</v>
      </c>
      <c r="E15" s="6">
        <v>12</v>
      </c>
      <c r="F15" s="6"/>
      <c r="G15" s="6">
        <f>CONVERT(A15,"um","mm")</f>
        <v>0.00195</v>
      </c>
      <c r="H15" s="6">
        <f t="shared" si="1"/>
        <v>9.002310160687202</v>
      </c>
      <c r="I15" s="6">
        <v>86.6</v>
      </c>
      <c r="J15" s="6">
        <v>9</v>
      </c>
      <c r="K15" s="7">
        <v>12</v>
      </c>
      <c r="O15" s="1" t="s">
        <v>13</v>
      </c>
      <c r="P15" s="1">
        <v>3.253</v>
      </c>
      <c r="Q15" s="1">
        <f>CONVERT(P15,"um","mm")</f>
        <v>0.003253</v>
      </c>
      <c r="R15" s="1">
        <f t="shared" si="0"/>
        <v>8.264013462283042</v>
      </c>
      <c r="T15" s="1">
        <v>75</v>
      </c>
      <c r="U15" s="1">
        <v>32.61</v>
      </c>
      <c r="V15" s="1">
        <f>CONVERT(U15,"um","mm")</f>
        <v>0.03261</v>
      </c>
      <c r="W15" s="1">
        <f t="shared" si="2"/>
        <v>4.938541748688347</v>
      </c>
    </row>
    <row r="16" spans="1:23" ht="8.25">
      <c r="A16" s="10">
        <v>3.9</v>
      </c>
      <c r="B16" s="11">
        <v>800</v>
      </c>
      <c r="C16" s="6">
        <v>25.4</v>
      </c>
      <c r="D16" s="6">
        <v>74.6</v>
      </c>
      <c r="E16" s="6">
        <v>16.4</v>
      </c>
      <c r="F16" s="6"/>
      <c r="G16" s="6">
        <f>CONVERT(A16,"um","mm")</f>
        <v>0.0039</v>
      </c>
      <c r="H16" s="6">
        <f t="shared" si="1"/>
        <v>8.002310160687202</v>
      </c>
      <c r="I16" s="6">
        <v>74.6</v>
      </c>
      <c r="J16" s="6">
        <v>8</v>
      </c>
      <c r="K16" s="7">
        <v>16.4</v>
      </c>
      <c r="O16" s="1" t="s">
        <v>14</v>
      </c>
      <c r="P16" s="1">
        <v>6.452</v>
      </c>
      <c r="Q16" s="1">
        <f>CONVERT(P16,"um","mm")</f>
        <v>0.006452</v>
      </c>
      <c r="R16" s="1">
        <f t="shared" si="0"/>
        <v>7.276037846168531</v>
      </c>
      <c r="T16" s="1">
        <v>84</v>
      </c>
      <c r="U16" s="1">
        <v>51.85</v>
      </c>
      <c r="V16" s="1">
        <f>CONVERT(U16,"um","mm")</f>
        <v>0.05185</v>
      </c>
      <c r="W16" s="1">
        <f t="shared" si="2"/>
        <v>4.269512200736224</v>
      </c>
    </row>
    <row r="17" spans="1:23" ht="8.25">
      <c r="A17" s="10">
        <v>7.8</v>
      </c>
      <c r="B17" s="11">
        <v>700</v>
      </c>
      <c r="C17" s="6">
        <v>41.8</v>
      </c>
      <c r="D17" s="6">
        <v>58.2</v>
      </c>
      <c r="E17" s="6">
        <v>16</v>
      </c>
      <c r="F17" s="6"/>
      <c r="G17" s="6">
        <f>CONVERT(A17,"um","mm")</f>
        <v>0.0078</v>
      </c>
      <c r="H17" s="6">
        <f t="shared" si="1"/>
        <v>7.002310160687201</v>
      </c>
      <c r="I17" s="6">
        <v>58.2</v>
      </c>
      <c r="J17" s="6">
        <v>7</v>
      </c>
      <c r="K17" s="7">
        <v>16</v>
      </c>
      <c r="O17" s="1" t="s">
        <v>15</v>
      </c>
      <c r="P17" s="1">
        <v>77.27</v>
      </c>
      <c r="T17" s="1">
        <v>90</v>
      </c>
      <c r="U17" s="1">
        <v>83.14</v>
      </c>
      <c r="V17" s="1">
        <f>CONVERT(U17,"um","mm")</f>
        <v>0.08314</v>
      </c>
      <c r="W17" s="1">
        <f t="shared" si="2"/>
        <v>3.5883134418124394</v>
      </c>
    </row>
    <row r="18" spans="1:23" ht="8.25">
      <c r="A18" s="10">
        <v>15.6</v>
      </c>
      <c r="B18" s="11">
        <v>600</v>
      </c>
      <c r="C18" s="6">
        <v>57.7</v>
      </c>
      <c r="D18" s="6">
        <v>42.3</v>
      </c>
      <c r="E18" s="6">
        <v>16.3</v>
      </c>
      <c r="F18" s="6"/>
      <c r="G18" s="6">
        <f>CONVERT(A18,"um","mm")</f>
        <v>0.0156</v>
      </c>
      <c r="H18" s="6">
        <f t="shared" si="1"/>
        <v>6.002310160687201</v>
      </c>
      <c r="I18" s="6">
        <v>42.3</v>
      </c>
      <c r="J18" s="6">
        <v>6</v>
      </c>
      <c r="K18" s="7">
        <v>16.3</v>
      </c>
      <c r="O18" s="1" t="s">
        <v>16</v>
      </c>
      <c r="P18" s="1">
        <v>5970</v>
      </c>
      <c r="T18" s="1">
        <v>95</v>
      </c>
      <c r="U18" s="1">
        <v>155.8</v>
      </c>
      <c r="V18" s="1">
        <f>CONVERT(U18,"um","mm")</f>
        <v>0.1558</v>
      </c>
      <c r="W18" s="1">
        <f t="shared" si="2"/>
        <v>2.68223286148778</v>
      </c>
    </row>
    <row r="19" spans="1:16" ht="8.25">
      <c r="A19" s="10">
        <v>31.2</v>
      </c>
      <c r="B19" s="11">
        <v>500</v>
      </c>
      <c r="C19" s="6">
        <v>74</v>
      </c>
      <c r="D19" s="6">
        <v>26</v>
      </c>
      <c r="E19" s="6">
        <v>3.76</v>
      </c>
      <c r="F19" s="6"/>
      <c r="G19" s="6">
        <f>CONVERT(A19,"um","mm")</f>
        <v>0.0312</v>
      </c>
      <c r="H19" s="6">
        <f t="shared" si="1"/>
        <v>5.002310160687201</v>
      </c>
      <c r="I19" s="6">
        <v>26</v>
      </c>
      <c r="J19" s="6">
        <v>5</v>
      </c>
      <c r="K19" s="7">
        <f>SUM(E19+E20+E21+E22)</f>
        <v>12.72</v>
      </c>
      <c r="O19" s="1" t="s">
        <v>17</v>
      </c>
      <c r="P19" s="1">
        <v>213.4</v>
      </c>
    </row>
    <row r="20" spans="1:31" ht="8.25">
      <c r="A20" s="10">
        <v>37.2</v>
      </c>
      <c r="B20" s="11">
        <v>400</v>
      </c>
      <c r="C20" s="6">
        <v>77.8</v>
      </c>
      <c r="D20" s="6">
        <v>22.2</v>
      </c>
      <c r="E20" s="6">
        <v>3.43</v>
      </c>
      <c r="F20" s="6"/>
      <c r="G20" s="6">
        <f>CONVERT(A20,"um","mm")</f>
        <v>0.0372</v>
      </c>
      <c r="H20" s="6">
        <f t="shared" si="1"/>
        <v>4.748553568441418</v>
      </c>
      <c r="I20" s="6">
        <v>22.2</v>
      </c>
      <c r="J20" s="6">
        <v>4</v>
      </c>
      <c r="K20" s="7">
        <f>SUM(E23+E24+E25+E26)</f>
        <v>6.77</v>
      </c>
      <c r="O20" s="1" t="s">
        <v>30</v>
      </c>
      <c r="P20" s="1">
        <v>4.71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81.2</v>
      </c>
      <c r="D21" s="6">
        <v>18.8</v>
      </c>
      <c r="E21" s="6">
        <v>3.04</v>
      </c>
      <c r="F21" s="6"/>
      <c r="G21" s="6">
        <f>CONVERT(A21,"um","mm")</f>
        <v>0.0442</v>
      </c>
      <c r="H21" s="6">
        <f t="shared" si="1"/>
        <v>4.499809820158018</v>
      </c>
      <c r="I21" s="6">
        <v>18.8</v>
      </c>
      <c r="J21" s="6">
        <v>3</v>
      </c>
      <c r="K21" s="7">
        <f>SUM(E27+E28+E29+E30)</f>
        <v>3.8599999999999994</v>
      </c>
      <c r="O21" s="1" t="s">
        <v>31</v>
      </c>
      <c r="P21" s="1">
        <v>26.65</v>
      </c>
      <c r="U21" s="1">
        <v>0.000917</v>
      </c>
      <c r="V21" s="1">
        <v>0.0014830000000000002</v>
      </c>
      <c r="W21" s="1">
        <v>0.002347</v>
      </c>
      <c r="X21" s="1">
        <v>0.003834</v>
      </c>
      <c r="Y21" s="1">
        <v>0.011130000000000001</v>
      </c>
      <c r="Z21" s="1">
        <v>0.03261</v>
      </c>
      <c r="AA21" s="1">
        <v>0.05185</v>
      </c>
      <c r="AB21" s="1">
        <v>0.08314</v>
      </c>
      <c r="AC21" s="1">
        <v>0.1558</v>
      </c>
      <c r="AD21" s="1">
        <f>((W21+AA21)/2)</f>
        <v>0.0270985</v>
      </c>
    </row>
    <row r="22" spans="1:31" ht="8.25">
      <c r="A22" s="10">
        <v>52.6</v>
      </c>
      <c r="B22" s="11">
        <v>270</v>
      </c>
      <c r="C22" s="6">
        <v>84.3</v>
      </c>
      <c r="D22" s="6">
        <v>15.7</v>
      </c>
      <c r="E22" s="6">
        <v>2.49</v>
      </c>
      <c r="F22" s="6"/>
      <c r="G22" s="6">
        <f>CONVERT(A22,"um","mm")</f>
        <v>0.0526</v>
      </c>
      <c r="H22" s="6">
        <f t="shared" si="1"/>
        <v>4.2487933902571475</v>
      </c>
      <c r="I22" s="6">
        <v>15.7</v>
      </c>
      <c r="J22" s="6">
        <v>2</v>
      </c>
      <c r="K22" s="7">
        <f>SUM(E31+E32+E33+E34)</f>
        <v>1.9</v>
      </c>
      <c r="U22" s="1">
        <v>10.09079064572912</v>
      </c>
      <c r="V22" s="1">
        <v>9.397265686869543</v>
      </c>
      <c r="W22" s="1">
        <v>8.734966442801005</v>
      </c>
      <c r="X22" s="1">
        <v>8.026933947656024</v>
      </c>
      <c r="Y22" s="1">
        <v>6.489402597094853</v>
      </c>
      <c r="Z22" s="1">
        <v>4.938541748688347</v>
      </c>
      <c r="AA22" s="1">
        <v>4.269512200736224</v>
      </c>
      <c r="AB22" s="1">
        <v>3.5883134418124394</v>
      </c>
      <c r="AC22" s="1">
        <v>2.68223286148778</v>
      </c>
      <c r="AD22" s="1">
        <f>((W22+AA22)/2)</f>
        <v>6.502239321768615</v>
      </c>
      <c r="AE22" s="1">
        <f>((X22-AB22)/2)</f>
        <v>2.2193102529217925</v>
      </c>
    </row>
    <row r="23" spans="1:11" ht="8.25">
      <c r="A23" s="10">
        <v>62.5</v>
      </c>
      <c r="B23" s="11">
        <v>230</v>
      </c>
      <c r="C23" s="6">
        <v>86.7</v>
      </c>
      <c r="D23" s="6">
        <v>13.3</v>
      </c>
      <c r="E23" s="6">
        <v>2.03</v>
      </c>
      <c r="F23" s="6"/>
      <c r="G23" s="6">
        <f>CONVERT(A23,"um","mm")</f>
        <v>0.0625</v>
      </c>
      <c r="H23" s="6">
        <f t="shared" si="1"/>
        <v>4</v>
      </c>
      <c r="I23" s="6">
        <v>13.3</v>
      </c>
      <c r="J23" s="6">
        <v>1</v>
      </c>
      <c r="K23" s="7">
        <f>SUM(E35+E36+E37+E38)</f>
        <v>0.7193999999999999</v>
      </c>
    </row>
    <row r="24" spans="1:17" ht="8.25">
      <c r="A24" s="10">
        <v>74</v>
      </c>
      <c r="B24" s="11">
        <v>200</v>
      </c>
      <c r="C24" s="6">
        <v>88.8</v>
      </c>
      <c r="D24" s="6">
        <v>11.2</v>
      </c>
      <c r="E24" s="6">
        <v>1.78</v>
      </c>
      <c r="F24" s="6"/>
      <c r="G24" s="6">
        <f>CONVERT(A24,"um","mm")</f>
        <v>0.074</v>
      </c>
      <c r="H24" s="6">
        <f t="shared" si="1"/>
        <v>3.7563309190331378</v>
      </c>
      <c r="I24" s="6">
        <v>11.2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90.5</v>
      </c>
      <c r="D25" s="6">
        <v>9.46</v>
      </c>
      <c r="E25" s="6">
        <v>1.58</v>
      </c>
      <c r="F25" s="6"/>
      <c r="G25" s="6">
        <f>CONVERT(A25,"um","mm")</f>
        <v>0.088</v>
      </c>
      <c r="H25" s="6">
        <f t="shared" si="1"/>
        <v>3.50635266602479</v>
      </c>
      <c r="I25" s="6">
        <v>9.46</v>
      </c>
      <c r="J25" s="6">
        <v>-1</v>
      </c>
      <c r="K25" s="7">
        <f>SUM(E43+E44)</f>
        <v>0</v>
      </c>
      <c r="O25" s="1">
        <f>SUM(K25+K24+K23+K22+K21+K20)</f>
        <v>13.249399999999998</v>
      </c>
      <c r="P25" s="1">
        <f>SUM(K19+K18+K17+K16)</f>
        <v>61.42</v>
      </c>
      <c r="Q25" s="1">
        <f>SUM(K15+K14+K13+K12+K11+K10)</f>
        <v>25.359999999999996</v>
      </c>
    </row>
    <row r="26" spans="1:11" ht="8.25">
      <c r="A26" s="10">
        <v>105</v>
      </c>
      <c r="B26" s="11">
        <v>140</v>
      </c>
      <c r="C26" s="6">
        <v>92.1</v>
      </c>
      <c r="D26" s="6">
        <v>7.87</v>
      </c>
      <c r="E26" s="6">
        <v>1.38</v>
      </c>
      <c r="F26" s="6"/>
      <c r="G26" s="6">
        <f>CONVERT(A26,"um","mm")</f>
        <v>0.105</v>
      </c>
      <c r="H26" s="6">
        <f t="shared" si="1"/>
        <v>3.2515387669959646</v>
      </c>
      <c r="I26" s="6">
        <v>7.87</v>
      </c>
      <c r="J26" s="6"/>
      <c r="K26" s="7"/>
    </row>
    <row r="27" spans="1:11" ht="8.25">
      <c r="A27" s="10">
        <v>125</v>
      </c>
      <c r="B27" s="11">
        <v>120</v>
      </c>
      <c r="C27" s="6">
        <v>93.5</v>
      </c>
      <c r="D27" s="6">
        <v>6.49</v>
      </c>
      <c r="E27" s="6">
        <v>1.21</v>
      </c>
      <c r="F27" s="6"/>
      <c r="G27" s="6">
        <f>CONVERT(A27,"um","mm")</f>
        <v>0.125</v>
      </c>
      <c r="H27" s="6">
        <f t="shared" si="1"/>
        <v>3</v>
      </c>
      <c r="I27" s="6">
        <v>6.49</v>
      </c>
      <c r="J27" s="6"/>
      <c r="K27" s="7"/>
    </row>
    <row r="28" spans="1:11" ht="8.25">
      <c r="A28" s="10">
        <v>149</v>
      </c>
      <c r="B28" s="11">
        <v>100</v>
      </c>
      <c r="C28" s="6">
        <v>94.7</v>
      </c>
      <c r="D28" s="6">
        <v>5.28</v>
      </c>
      <c r="E28" s="6">
        <v>1.05</v>
      </c>
      <c r="F28" s="6"/>
      <c r="G28" s="6">
        <f>CONVERT(A28,"um","mm")</f>
        <v>0.149</v>
      </c>
      <c r="H28" s="6">
        <f t="shared" si="1"/>
        <v>2.746615764199926</v>
      </c>
      <c r="I28" s="6">
        <v>5.28</v>
      </c>
      <c r="J28" s="6"/>
      <c r="K28" s="7"/>
    </row>
    <row r="29" spans="1:11" ht="8.25">
      <c r="A29" s="10">
        <v>177</v>
      </c>
      <c r="B29" s="11">
        <v>80</v>
      </c>
      <c r="C29" s="6">
        <v>95.8</v>
      </c>
      <c r="D29" s="6">
        <v>4.23</v>
      </c>
      <c r="E29" s="6">
        <v>0.9</v>
      </c>
      <c r="F29" s="6"/>
      <c r="G29" s="6">
        <f>CONVERT(A29,"um","mm")</f>
        <v>0.177</v>
      </c>
      <c r="H29" s="6">
        <f t="shared" si="1"/>
        <v>2.49817873457909</v>
      </c>
      <c r="I29" s="6">
        <v>4.23</v>
      </c>
      <c r="J29" s="6"/>
      <c r="K29" s="7"/>
    </row>
    <row r="30" spans="1:11" ht="8.25">
      <c r="A30" s="10">
        <v>210</v>
      </c>
      <c r="B30" s="11">
        <v>70</v>
      </c>
      <c r="C30" s="6">
        <v>96.7</v>
      </c>
      <c r="D30" s="6">
        <v>3.33</v>
      </c>
      <c r="E30" s="6">
        <v>0.7</v>
      </c>
      <c r="F30" s="6"/>
      <c r="G30" s="6">
        <f>CONVERT(A30,"um","mm")</f>
        <v>0.21</v>
      </c>
      <c r="H30" s="6">
        <f t="shared" si="1"/>
        <v>2.2515387669959646</v>
      </c>
      <c r="I30" s="6">
        <v>3.33</v>
      </c>
      <c r="J30" s="6"/>
      <c r="K30" s="7"/>
    </row>
    <row r="31" spans="1:11" ht="8.25">
      <c r="A31" s="10">
        <v>250</v>
      </c>
      <c r="B31" s="11">
        <v>60</v>
      </c>
      <c r="C31" s="6">
        <v>97.4</v>
      </c>
      <c r="D31" s="6">
        <v>2.63</v>
      </c>
      <c r="E31" s="6">
        <v>0.48</v>
      </c>
      <c r="F31" s="6"/>
      <c r="G31" s="6">
        <f>CONVERT(A31,"um","mm")</f>
        <v>0.25</v>
      </c>
      <c r="H31" s="6">
        <f t="shared" si="1"/>
        <v>2</v>
      </c>
      <c r="I31" s="6">
        <v>2.63</v>
      </c>
      <c r="J31" s="6"/>
      <c r="K31" s="7"/>
    </row>
    <row r="32" spans="1:11" ht="8.25">
      <c r="A32" s="10">
        <v>297</v>
      </c>
      <c r="B32" s="11">
        <v>50</v>
      </c>
      <c r="C32" s="6">
        <v>97.9</v>
      </c>
      <c r="D32" s="6">
        <v>2.15</v>
      </c>
      <c r="E32" s="6">
        <v>0.42</v>
      </c>
      <c r="F32" s="6"/>
      <c r="G32" s="6">
        <f>CONVERT(A32,"um","mm")</f>
        <v>0.297</v>
      </c>
      <c r="H32" s="6">
        <f t="shared" si="1"/>
        <v>1.7514651638613215</v>
      </c>
      <c r="I32" s="6">
        <v>2.15</v>
      </c>
      <c r="J32" s="6"/>
      <c r="K32" s="7"/>
    </row>
    <row r="33" spans="1:11" ht="8.25">
      <c r="A33" s="10">
        <v>354</v>
      </c>
      <c r="B33" s="11">
        <v>45</v>
      </c>
      <c r="C33" s="6">
        <v>98.3</v>
      </c>
      <c r="D33" s="6">
        <v>1.73</v>
      </c>
      <c r="E33" s="6">
        <v>0.47</v>
      </c>
      <c r="F33" s="6"/>
      <c r="G33" s="6">
        <f>CONVERT(A33,"um","mm")</f>
        <v>0.354</v>
      </c>
      <c r="H33" s="6">
        <f t="shared" si="1"/>
        <v>1.4981787345790896</v>
      </c>
      <c r="I33" s="6">
        <v>1.73</v>
      </c>
      <c r="J33" s="6"/>
      <c r="K33" s="7"/>
    </row>
    <row r="34" spans="1:11" ht="8.25">
      <c r="A34" s="10">
        <v>420</v>
      </c>
      <c r="B34" s="11">
        <v>40</v>
      </c>
      <c r="C34" s="6">
        <v>98.7</v>
      </c>
      <c r="D34" s="6">
        <v>1.26</v>
      </c>
      <c r="E34" s="6">
        <v>0.53</v>
      </c>
      <c r="F34" s="6"/>
      <c r="G34" s="6">
        <f>CONVERT(A34,"um","mm")</f>
        <v>0.42</v>
      </c>
      <c r="H34" s="6">
        <f t="shared" si="1"/>
        <v>1.2515387669959643</v>
      </c>
      <c r="I34" s="6">
        <v>1.26</v>
      </c>
      <c r="J34" s="6"/>
      <c r="K34" s="7"/>
    </row>
    <row r="35" spans="1:11" ht="8.25">
      <c r="A35" s="10">
        <v>500</v>
      </c>
      <c r="B35" s="11">
        <v>35</v>
      </c>
      <c r="C35" s="6">
        <v>99.3</v>
      </c>
      <c r="D35" s="6">
        <v>0.73</v>
      </c>
      <c r="E35" s="6">
        <v>0.42</v>
      </c>
      <c r="F35" s="6"/>
      <c r="G35" s="6">
        <f>CONVERT(A35,"um","mm")</f>
        <v>0.5</v>
      </c>
      <c r="H35" s="6">
        <f t="shared" si="1"/>
        <v>1</v>
      </c>
      <c r="I35" s="6">
        <v>0.73</v>
      </c>
      <c r="J35" s="6"/>
      <c r="K35" s="7"/>
    </row>
    <row r="36" spans="1:11" ht="8.25">
      <c r="A36" s="10">
        <v>590</v>
      </c>
      <c r="B36" s="11">
        <v>30</v>
      </c>
      <c r="C36" s="6">
        <v>99.7</v>
      </c>
      <c r="D36" s="6">
        <v>0.3</v>
      </c>
      <c r="E36" s="6">
        <v>0.25</v>
      </c>
      <c r="F36" s="6"/>
      <c r="G36" s="6">
        <f>CONVERT(A36,"um","mm")</f>
        <v>0.59</v>
      </c>
      <c r="H36" s="6">
        <f t="shared" si="1"/>
        <v>0.7612131404128836</v>
      </c>
      <c r="I36" s="6">
        <v>0.3</v>
      </c>
      <c r="J36" s="6"/>
      <c r="K36" s="7"/>
    </row>
    <row r="37" spans="1:11" ht="8.25">
      <c r="A37" s="10">
        <v>710</v>
      </c>
      <c r="B37" s="11">
        <v>25</v>
      </c>
      <c r="C37" s="6">
        <v>99.95</v>
      </c>
      <c r="D37" s="6">
        <v>0.049</v>
      </c>
      <c r="E37" s="6">
        <v>0.047</v>
      </c>
      <c r="F37" s="6"/>
      <c r="G37" s="6">
        <f>CONVERT(A37,"um","mm")</f>
        <v>0.71</v>
      </c>
      <c r="H37" s="6">
        <f t="shared" si="1"/>
        <v>0.49410907027004275</v>
      </c>
      <c r="I37" s="6">
        <v>0.049</v>
      </c>
      <c r="J37" s="6"/>
      <c r="K37" s="7"/>
    </row>
    <row r="38" spans="1:11" ht="8.25">
      <c r="A38" s="10">
        <v>840</v>
      </c>
      <c r="B38" s="11">
        <v>20</v>
      </c>
      <c r="C38" s="6">
        <v>99.998</v>
      </c>
      <c r="D38" s="6">
        <v>0.0024</v>
      </c>
      <c r="E38" s="6">
        <v>0.0024</v>
      </c>
      <c r="F38" s="6"/>
      <c r="G38" s="6">
        <f>CONVERT(A38,"um","mm")</f>
        <v>0.84</v>
      </c>
      <c r="H38" s="6">
        <f t="shared" si="1"/>
        <v>0.2515387669959645</v>
      </c>
      <c r="I38" s="6">
        <v>0.0024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5.281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37242.49097222222</v>
      </c>
    </row>
    <row r="2" spans="1:5" ht="8.25">
      <c r="A2" s="1" t="s">
        <v>1</v>
      </c>
      <c r="B2" s="1" t="s">
        <v>69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70</v>
      </c>
      <c r="C3" s="1">
        <f>AVERAGE(E3:F3)</f>
        <v>7.833333333333334</v>
      </c>
      <c r="D3" s="1">
        <f>CONVERT(C3,"ft","m")</f>
        <v>2.3876</v>
      </c>
      <c r="E3" s="1">
        <f>CONVERT(VALUE(LEFT(B4,3)),"in","ft")</f>
        <v>7.75</v>
      </c>
      <c r="F3" s="1">
        <f>CONVERT(VALUE(RIGHT(B4,3)),"in","ft")</f>
        <v>7.916666666666667</v>
      </c>
    </row>
    <row r="4" spans="1:2" ht="8.25">
      <c r="A4" s="1" t="s">
        <v>5</v>
      </c>
      <c r="B4" s="1" t="s">
        <v>71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0.946</v>
      </c>
      <c r="V10" s="1">
        <f>CONVERT(U10,"um","mm")</f>
        <v>0.000946</v>
      </c>
      <c r="W10" s="1">
        <f>-LOG(V10/1,2)</f>
        <v>10.04587219598478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1.5</v>
      </c>
      <c r="V11" s="1">
        <f>CONVERT(U11,"um","mm")</f>
        <v>0.0015</v>
      </c>
      <c r="W11" s="1">
        <f aca="true" t="shared" si="2" ref="W11:W18">-LOG(V11/1,2)</f>
        <v>9.380821783940931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0.53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0.53</v>
      </c>
      <c r="O12" s="1" t="s">
        <v>11</v>
      </c>
      <c r="P12" s="1">
        <v>19.6</v>
      </c>
      <c r="Q12" s="1">
        <f>CONVERT(P12,"um","mm")</f>
        <v>0.0196</v>
      </c>
      <c r="R12" s="1">
        <f t="shared" si="0"/>
        <v>5.673002535434241</v>
      </c>
      <c r="T12" s="1">
        <v>16</v>
      </c>
      <c r="U12" s="1">
        <v>2.299</v>
      </c>
      <c r="V12" s="1">
        <f>CONVERT(U12,"um","mm")</f>
        <v>0.002299</v>
      </c>
      <c r="W12" s="1">
        <f t="shared" si="2"/>
        <v>8.764777818605994</v>
      </c>
    </row>
    <row r="13" spans="1:23" ht="8.25">
      <c r="A13" s="10">
        <v>0.49</v>
      </c>
      <c r="B13" s="11">
        <v>1100</v>
      </c>
      <c r="C13" s="6">
        <v>0.53</v>
      </c>
      <c r="D13" s="6">
        <v>99.5</v>
      </c>
      <c r="E13" s="6">
        <v>4.8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4.8</v>
      </c>
      <c r="O13" s="1" t="s">
        <v>12</v>
      </c>
      <c r="P13" s="1">
        <v>10.14</v>
      </c>
      <c r="Q13" s="1">
        <f>CONVERT(P13,"um","mm")</f>
        <v>0.01014</v>
      </c>
      <c r="R13" s="1">
        <f t="shared" si="0"/>
        <v>6.623798537433471</v>
      </c>
      <c r="T13" s="1">
        <v>25</v>
      </c>
      <c r="U13" s="1">
        <v>3.695</v>
      </c>
      <c r="V13" s="1">
        <f>CONVERT(U13,"um","mm")</f>
        <v>0.003695</v>
      </c>
      <c r="W13" s="1">
        <f t="shared" si="2"/>
        <v>8.080209920290661</v>
      </c>
    </row>
    <row r="14" spans="1:23" ht="8.25">
      <c r="A14" s="10">
        <v>0.98</v>
      </c>
      <c r="B14" s="11">
        <v>1000</v>
      </c>
      <c r="C14" s="6">
        <v>5.33</v>
      </c>
      <c r="D14" s="6">
        <v>94.7</v>
      </c>
      <c r="E14" s="6">
        <v>8.15</v>
      </c>
      <c r="F14" s="6"/>
      <c r="G14" s="6">
        <f>CONVERT(A14,"um","mm")</f>
        <v>0.00098</v>
      </c>
      <c r="H14" s="6">
        <f t="shared" si="1"/>
        <v>9.994930630321603</v>
      </c>
      <c r="I14" s="6">
        <v>94.7</v>
      </c>
      <c r="J14" s="6">
        <v>10</v>
      </c>
      <c r="K14" s="7">
        <v>8.15</v>
      </c>
      <c r="O14" s="1" t="s">
        <v>29</v>
      </c>
      <c r="P14" s="1">
        <v>4.078</v>
      </c>
      <c r="Q14" s="1">
        <f>CONVERT(P14,"um","mm")</f>
        <v>0.004078</v>
      </c>
      <c r="R14" s="1">
        <f t="shared" si="0"/>
        <v>7.937922509307578</v>
      </c>
      <c r="T14" s="1">
        <v>50</v>
      </c>
      <c r="U14" s="1">
        <v>10.14</v>
      </c>
      <c r="V14" s="1">
        <f>CONVERT(U14,"um","mm")</f>
        <v>0.01014</v>
      </c>
      <c r="W14" s="1">
        <f t="shared" si="2"/>
        <v>6.623798537433471</v>
      </c>
    </row>
    <row r="15" spans="1:23" ht="8.25">
      <c r="A15" s="10">
        <v>1.95</v>
      </c>
      <c r="B15" s="11">
        <v>900</v>
      </c>
      <c r="C15" s="6">
        <v>13.5</v>
      </c>
      <c r="D15" s="6">
        <v>86.5</v>
      </c>
      <c r="E15" s="6">
        <v>12.7</v>
      </c>
      <c r="F15" s="6"/>
      <c r="G15" s="6">
        <f>CONVERT(A15,"um","mm")</f>
        <v>0.00195</v>
      </c>
      <c r="H15" s="6">
        <f t="shared" si="1"/>
        <v>9.002310160687202</v>
      </c>
      <c r="I15" s="6">
        <v>86.5</v>
      </c>
      <c r="J15" s="6">
        <v>9</v>
      </c>
      <c r="K15" s="7">
        <v>12.7</v>
      </c>
      <c r="O15" s="1" t="s">
        <v>13</v>
      </c>
      <c r="P15" s="1">
        <v>1.933</v>
      </c>
      <c r="Q15" s="1">
        <f>CONVERT(P15,"um","mm")</f>
        <v>0.001933</v>
      </c>
      <c r="R15" s="1">
        <f t="shared" si="0"/>
        <v>9.014942647112939</v>
      </c>
      <c r="T15" s="1">
        <v>75</v>
      </c>
      <c r="U15" s="1">
        <v>24.14</v>
      </c>
      <c r="V15" s="1">
        <f>CONVERT(U15,"um","mm")</f>
        <v>0.02414</v>
      </c>
      <c r="W15" s="1">
        <f t="shared" si="2"/>
        <v>5.37243051368179</v>
      </c>
    </row>
    <row r="16" spans="1:23" ht="8.25">
      <c r="A16" s="10">
        <v>3.9</v>
      </c>
      <c r="B16" s="11">
        <v>800</v>
      </c>
      <c r="C16" s="6">
        <v>26.2</v>
      </c>
      <c r="D16" s="6">
        <v>73.8</v>
      </c>
      <c r="E16" s="6">
        <v>17.1</v>
      </c>
      <c r="F16" s="6"/>
      <c r="G16" s="6">
        <f>CONVERT(A16,"um","mm")</f>
        <v>0.0039</v>
      </c>
      <c r="H16" s="6">
        <f t="shared" si="1"/>
        <v>8.002310160687202</v>
      </c>
      <c r="I16" s="6">
        <v>73.8</v>
      </c>
      <c r="J16" s="6">
        <v>8</v>
      </c>
      <c r="K16" s="7">
        <v>17.1</v>
      </c>
      <c r="O16" s="1" t="s">
        <v>14</v>
      </c>
      <c r="P16" s="1">
        <v>21.69</v>
      </c>
      <c r="Q16" s="1">
        <f>CONVERT(P16,"um","mm")</f>
        <v>0.02169</v>
      </c>
      <c r="R16" s="1">
        <f t="shared" si="0"/>
        <v>5.526826136764537</v>
      </c>
      <c r="T16" s="1">
        <v>84</v>
      </c>
      <c r="U16" s="1">
        <v>32.62</v>
      </c>
      <c r="V16" s="1">
        <f>CONVERT(U16,"um","mm")</f>
        <v>0.03262</v>
      </c>
      <c r="W16" s="1">
        <f t="shared" si="2"/>
        <v>4.938099407724928</v>
      </c>
    </row>
    <row r="17" spans="1:23" ht="8.25">
      <c r="A17" s="10">
        <v>7.8</v>
      </c>
      <c r="B17" s="11">
        <v>700</v>
      </c>
      <c r="C17" s="6">
        <v>43.3</v>
      </c>
      <c r="D17" s="6">
        <v>56.7</v>
      </c>
      <c r="E17" s="6">
        <v>18.1</v>
      </c>
      <c r="F17" s="6"/>
      <c r="G17" s="6">
        <f>CONVERT(A17,"um","mm")</f>
        <v>0.0078</v>
      </c>
      <c r="H17" s="6">
        <f t="shared" si="1"/>
        <v>7.002310160687201</v>
      </c>
      <c r="I17" s="6">
        <v>56.7</v>
      </c>
      <c r="J17" s="6">
        <v>7</v>
      </c>
      <c r="K17" s="7">
        <v>18.1</v>
      </c>
      <c r="O17" s="1" t="s">
        <v>15</v>
      </c>
      <c r="P17" s="1">
        <v>28.7</v>
      </c>
      <c r="T17" s="1">
        <v>90</v>
      </c>
      <c r="U17" s="1">
        <v>42.8</v>
      </c>
      <c r="V17" s="1">
        <f>CONVERT(U17,"um","mm")</f>
        <v>0.0428</v>
      </c>
      <c r="W17" s="1">
        <f t="shared" si="2"/>
        <v>4.546245393148303</v>
      </c>
    </row>
    <row r="18" spans="1:23" ht="8.25">
      <c r="A18" s="10">
        <v>15.6</v>
      </c>
      <c r="B18" s="11">
        <v>600</v>
      </c>
      <c r="C18" s="6">
        <v>61.4</v>
      </c>
      <c r="D18" s="6">
        <v>38.6</v>
      </c>
      <c r="E18" s="6">
        <v>21.3</v>
      </c>
      <c r="F18" s="6"/>
      <c r="G18" s="6">
        <f>CONVERT(A18,"um","mm")</f>
        <v>0.0156</v>
      </c>
      <c r="H18" s="6">
        <f t="shared" si="1"/>
        <v>6.002310160687201</v>
      </c>
      <c r="I18" s="6">
        <v>38.6</v>
      </c>
      <c r="J18" s="6">
        <v>6</v>
      </c>
      <c r="K18" s="7">
        <v>21.3</v>
      </c>
      <c r="O18" s="1" t="s">
        <v>16</v>
      </c>
      <c r="P18" s="1">
        <v>823.6</v>
      </c>
      <c r="T18" s="1">
        <v>95</v>
      </c>
      <c r="U18" s="1">
        <v>67.64</v>
      </c>
      <c r="V18" s="1">
        <f>CONVERT(U18,"um","mm")</f>
        <v>0.06764</v>
      </c>
      <c r="W18" s="1">
        <f t="shared" si="2"/>
        <v>3.8859795300268285</v>
      </c>
    </row>
    <row r="19" spans="1:16" ht="8.25">
      <c r="A19" s="10">
        <v>31.2</v>
      </c>
      <c r="B19" s="11">
        <v>500</v>
      </c>
      <c r="C19" s="6">
        <v>82.8</v>
      </c>
      <c r="D19" s="6">
        <v>17.2</v>
      </c>
      <c r="E19" s="6">
        <v>4.43</v>
      </c>
      <c r="F19" s="6"/>
      <c r="G19" s="6">
        <f>CONVERT(A19,"um","mm")</f>
        <v>0.0312</v>
      </c>
      <c r="H19" s="6">
        <f t="shared" si="1"/>
        <v>5.002310160687201</v>
      </c>
      <c r="I19" s="6">
        <v>17.2</v>
      </c>
      <c r="J19" s="6">
        <v>5</v>
      </c>
      <c r="K19" s="7">
        <f>SUM(E19+E20+E21+E22)</f>
        <v>11.699999999999998</v>
      </c>
      <c r="O19" s="1" t="s">
        <v>17</v>
      </c>
      <c r="P19" s="1">
        <v>146.4</v>
      </c>
    </row>
    <row r="20" spans="1:31" ht="8.25">
      <c r="A20" s="10">
        <v>37.2</v>
      </c>
      <c r="B20" s="11">
        <v>400</v>
      </c>
      <c r="C20" s="6">
        <v>87.2</v>
      </c>
      <c r="D20" s="6">
        <v>12.8</v>
      </c>
      <c r="E20" s="6">
        <v>3.36</v>
      </c>
      <c r="F20" s="6"/>
      <c r="G20" s="6">
        <f>CONVERT(A20,"um","mm")</f>
        <v>0.0372</v>
      </c>
      <c r="H20" s="6">
        <f t="shared" si="1"/>
        <v>4.748553568441418</v>
      </c>
      <c r="I20" s="6">
        <v>12.8</v>
      </c>
      <c r="J20" s="6">
        <v>4</v>
      </c>
      <c r="K20" s="7">
        <f>SUM(E23+E24+E25+E26)</f>
        <v>3.64</v>
      </c>
      <c r="O20" s="1" t="s">
        <v>30</v>
      </c>
      <c r="P20" s="1">
        <v>3.687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90.6</v>
      </c>
      <c r="D21" s="6">
        <v>9.44</v>
      </c>
      <c r="E21" s="6">
        <v>2.38</v>
      </c>
      <c r="F21" s="6"/>
      <c r="G21" s="6">
        <f>CONVERT(A21,"um","mm")</f>
        <v>0.0442</v>
      </c>
      <c r="H21" s="6">
        <f t="shared" si="1"/>
        <v>4.499809820158018</v>
      </c>
      <c r="I21" s="6">
        <v>9.44</v>
      </c>
      <c r="J21" s="6">
        <v>3</v>
      </c>
      <c r="K21" s="7">
        <f>SUM(E27+E28+E29+E30)</f>
        <v>1.8399999999999999</v>
      </c>
      <c r="O21" s="1" t="s">
        <v>31</v>
      </c>
      <c r="P21" s="1">
        <v>17.56</v>
      </c>
      <c r="U21" s="1">
        <v>0.000946</v>
      </c>
      <c r="V21" s="1">
        <v>0.0015</v>
      </c>
      <c r="W21" s="1">
        <v>0.002299</v>
      </c>
      <c r="X21" s="1">
        <v>0.003695</v>
      </c>
      <c r="Y21" s="1">
        <v>0.01014</v>
      </c>
      <c r="Z21" s="1">
        <v>0.02414</v>
      </c>
      <c r="AA21" s="1">
        <v>0.03262</v>
      </c>
      <c r="AB21" s="1">
        <v>0.0428</v>
      </c>
      <c r="AC21" s="1">
        <v>0.06764</v>
      </c>
      <c r="AD21" s="1">
        <f>((W21+AA21)/2)</f>
        <v>0.017459500000000003</v>
      </c>
    </row>
    <row r="22" spans="1:31" ht="8.25">
      <c r="A22" s="10">
        <v>52.6</v>
      </c>
      <c r="B22" s="11">
        <v>270</v>
      </c>
      <c r="C22" s="6">
        <v>92.9</v>
      </c>
      <c r="D22" s="6">
        <v>7.06</v>
      </c>
      <c r="E22" s="6">
        <v>1.53</v>
      </c>
      <c r="F22" s="6"/>
      <c r="G22" s="6">
        <f>CONVERT(A22,"um","mm")</f>
        <v>0.0526</v>
      </c>
      <c r="H22" s="6">
        <f t="shared" si="1"/>
        <v>4.2487933902571475</v>
      </c>
      <c r="I22" s="6">
        <v>7.06</v>
      </c>
      <c r="J22" s="6">
        <v>2</v>
      </c>
      <c r="K22" s="7">
        <f>SUM(E31+E32+E33+E34)</f>
        <v>0.0403</v>
      </c>
      <c r="U22" s="1">
        <v>10.04587219598478</v>
      </c>
      <c r="V22" s="1">
        <v>9.380821783940931</v>
      </c>
      <c r="W22" s="1">
        <v>8.764777818605994</v>
      </c>
      <c r="X22" s="1">
        <v>8.080209920290661</v>
      </c>
      <c r="Y22" s="1">
        <v>6.623798537433471</v>
      </c>
      <c r="Z22" s="1">
        <v>5.37243051368179</v>
      </c>
      <c r="AA22" s="1">
        <v>4.938099407724928</v>
      </c>
      <c r="AB22" s="1">
        <v>4.546245393148303</v>
      </c>
      <c r="AC22" s="1">
        <v>3.8859795300268285</v>
      </c>
      <c r="AD22" s="1">
        <f>((W22+AA22)/2)</f>
        <v>6.851438613165461</v>
      </c>
      <c r="AE22" s="1">
        <f>((X22-AB22)/2)</f>
        <v>1.7669822635711792</v>
      </c>
    </row>
    <row r="23" spans="1:11" ht="8.25">
      <c r="A23" s="10">
        <v>62.5</v>
      </c>
      <c r="B23" s="11">
        <v>230</v>
      </c>
      <c r="C23" s="6">
        <v>94.5</v>
      </c>
      <c r="D23" s="6">
        <v>5.53</v>
      </c>
      <c r="E23" s="6">
        <v>1.06</v>
      </c>
      <c r="F23" s="6"/>
      <c r="G23" s="6">
        <f>CONVERT(A23,"um","mm")</f>
        <v>0.0625</v>
      </c>
      <c r="H23" s="6">
        <f t="shared" si="1"/>
        <v>4</v>
      </c>
      <c r="I23" s="6">
        <v>5.53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95.5</v>
      </c>
      <c r="D24" s="6">
        <v>4.47</v>
      </c>
      <c r="E24" s="6">
        <v>0.92</v>
      </c>
      <c r="F24" s="6"/>
      <c r="G24" s="6">
        <f>CONVERT(A24,"um","mm")</f>
        <v>0.074</v>
      </c>
      <c r="H24" s="6">
        <f t="shared" si="1"/>
        <v>3.7563309190331378</v>
      </c>
      <c r="I24" s="6">
        <v>4.47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96.5</v>
      </c>
      <c r="D25" s="6">
        <v>3.54</v>
      </c>
      <c r="E25" s="6">
        <v>0.89</v>
      </c>
      <c r="F25" s="6"/>
      <c r="G25" s="6">
        <f>CONVERT(A25,"um","mm")</f>
        <v>0.088</v>
      </c>
      <c r="H25" s="6">
        <f t="shared" si="1"/>
        <v>3.50635266602479</v>
      </c>
      <c r="I25" s="6">
        <v>3.54</v>
      </c>
      <c r="J25" s="6">
        <v>-1</v>
      </c>
      <c r="K25" s="7">
        <f>SUM(E43+E44)</f>
        <v>0</v>
      </c>
      <c r="O25" s="1">
        <f>SUM(K25+K24+K23+K22+K21+K20)</f>
        <v>5.5203</v>
      </c>
      <c r="P25" s="1">
        <f>SUM(K19+K18+K17+K16)</f>
        <v>68.2</v>
      </c>
      <c r="Q25" s="1">
        <f>SUM(K15+K14+K13+K12+K11+K10)</f>
        <v>26.180000000000003</v>
      </c>
    </row>
    <row r="26" spans="1:11" ht="8.25">
      <c r="A26" s="10">
        <v>105</v>
      </c>
      <c r="B26" s="11">
        <v>140</v>
      </c>
      <c r="C26" s="6">
        <v>97.3</v>
      </c>
      <c r="D26" s="6">
        <v>2.66</v>
      </c>
      <c r="E26" s="6">
        <v>0.77</v>
      </c>
      <c r="F26" s="6"/>
      <c r="G26" s="6">
        <f>CONVERT(A26,"um","mm")</f>
        <v>0.105</v>
      </c>
      <c r="H26" s="6">
        <f t="shared" si="1"/>
        <v>3.2515387669959646</v>
      </c>
      <c r="I26" s="6">
        <v>2.66</v>
      </c>
      <c r="J26" s="6"/>
      <c r="K26" s="7"/>
    </row>
    <row r="27" spans="1:11" ht="8.25">
      <c r="A27" s="10">
        <v>125</v>
      </c>
      <c r="B27" s="11">
        <v>120</v>
      </c>
      <c r="C27" s="6">
        <v>98.1</v>
      </c>
      <c r="D27" s="6">
        <v>1.88</v>
      </c>
      <c r="E27" s="6">
        <v>0.64</v>
      </c>
      <c r="F27" s="6"/>
      <c r="G27" s="6">
        <f>CONVERT(A27,"um","mm")</f>
        <v>0.125</v>
      </c>
      <c r="H27" s="6">
        <f t="shared" si="1"/>
        <v>3</v>
      </c>
      <c r="I27" s="6">
        <v>1.88</v>
      </c>
      <c r="J27" s="6"/>
      <c r="K27" s="7"/>
    </row>
    <row r="28" spans="1:11" ht="8.25">
      <c r="A28" s="10">
        <v>149</v>
      </c>
      <c r="B28" s="11">
        <v>100</v>
      </c>
      <c r="C28" s="6">
        <v>98.8</v>
      </c>
      <c r="D28" s="6">
        <v>1.24</v>
      </c>
      <c r="E28" s="6">
        <v>0.55</v>
      </c>
      <c r="F28" s="6"/>
      <c r="G28" s="6">
        <f>CONVERT(A28,"um","mm")</f>
        <v>0.149</v>
      </c>
      <c r="H28" s="6">
        <f t="shared" si="1"/>
        <v>2.746615764199926</v>
      </c>
      <c r="I28" s="6">
        <v>1.24</v>
      </c>
      <c r="J28" s="6"/>
      <c r="K28" s="7"/>
    </row>
    <row r="29" spans="1:11" ht="8.25">
      <c r="A29" s="10">
        <v>177</v>
      </c>
      <c r="B29" s="11">
        <v>80</v>
      </c>
      <c r="C29" s="6">
        <v>99.3</v>
      </c>
      <c r="D29" s="6">
        <v>0.69</v>
      </c>
      <c r="E29" s="6">
        <v>0.43</v>
      </c>
      <c r="F29" s="6"/>
      <c r="G29" s="6">
        <f>CONVERT(A29,"um","mm")</f>
        <v>0.177</v>
      </c>
      <c r="H29" s="6">
        <f t="shared" si="1"/>
        <v>2.49817873457909</v>
      </c>
      <c r="I29" s="6">
        <v>0.69</v>
      </c>
      <c r="J29" s="6"/>
      <c r="K29" s="7"/>
    </row>
    <row r="30" spans="1:11" ht="8.25">
      <c r="A30" s="10">
        <v>210</v>
      </c>
      <c r="B30" s="11">
        <v>70</v>
      </c>
      <c r="C30" s="6">
        <v>99.7</v>
      </c>
      <c r="D30" s="6">
        <v>0.26</v>
      </c>
      <c r="E30" s="6">
        <v>0.22</v>
      </c>
      <c r="F30" s="6"/>
      <c r="G30" s="6">
        <f>CONVERT(A30,"um","mm")</f>
        <v>0.21</v>
      </c>
      <c r="H30" s="6">
        <f t="shared" si="1"/>
        <v>2.2515387669959646</v>
      </c>
      <c r="I30" s="6">
        <v>0.26</v>
      </c>
      <c r="J30" s="6"/>
      <c r="K30" s="7"/>
    </row>
    <row r="31" spans="1:11" ht="8.25">
      <c r="A31" s="10">
        <v>250</v>
      </c>
      <c r="B31" s="11">
        <v>60</v>
      </c>
      <c r="C31" s="6">
        <v>99.96</v>
      </c>
      <c r="D31" s="6">
        <v>0.04</v>
      </c>
      <c r="E31" s="6">
        <v>0.039</v>
      </c>
      <c r="F31" s="6"/>
      <c r="G31" s="6">
        <f>CONVERT(A31,"um","mm")</f>
        <v>0.25</v>
      </c>
      <c r="H31" s="6">
        <f t="shared" si="1"/>
        <v>2</v>
      </c>
      <c r="I31" s="6">
        <v>0.04</v>
      </c>
      <c r="J31" s="6"/>
      <c r="K31" s="7"/>
    </row>
    <row r="32" spans="1:11" ht="8.25">
      <c r="A32" s="10">
        <v>297</v>
      </c>
      <c r="B32" s="11">
        <v>50</v>
      </c>
      <c r="C32" s="6">
        <v>99.999</v>
      </c>
      <c r="D32" s="6">
        <v>0.0013</v>
      </c>
      <c r="E32" s="6">
        <v>0.0013</v>
      </c>
      <c r="F32" s="6"/>
      <c r="G32" s="6">
        <f>CONVERT(A32,"um","mm")</f>
        <v>0.297</v>
      </c>
      <c r="H32" s="6">
        <f t="shared" si="1"/>
        <v>1.7514651638613215</v>
      </c>
      <c r="I32" s="6">
        <v>0.0013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5.140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85156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37242.49097222222</v>
      </c>
    </row>
    <row r="2" spans="1:5" ht="8.25">
      <c r="A2" s="1" t="s">
        <v>1</v>
      </c>
      <c r="B2" s="1" t="s">
        <v>66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67</v>
      </c>
      <c r="C3" s="1">
        <f>AVERAGE(E3:F3)</f>
        <v>6.791666666666667</v>
      </c>
      <c r="D3" s="1">
        <f>CONVERT(C3,"ft","m")</f>
        <v>2.0701</v>
      </c>
      <c r="E3" s="1">
        <f>CONVERT(VALUE(LEFT(B4,3)),"in","ft")</f>
        <v>6.666666666666667</v>
      </c>
      <c r="F3" s="1">
        <f>CONVERT(VALUE(RIGHT(B4,3)),"in","ft")</f>
        <v>6.916666666666667</v>
      </c>
    </row>
    <row r="4" spans="1:2" ht="8.25">
      <c r="A4" s="1" t="s">
        <v>5</v>
      </c>
      <c r="B4" s="1" t="s">
        <v>68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1.458</v>
      </c>
      <c r="V10" s="1">
        <f>CONVERT(U10,"um","mm")</f>
        <v>0.001458</v>
      </c>
      <c r="W10" s="1">
        <f>-LOG(V10/1,2)</f>
        <v>9.421793564997238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2.833</v>
      </c>
      <c r="V11" s="1">
        <f>CONVERT(U11,"um","mm")</f>
        <v>0.0028330000000000004</v>
      </c>
      <c r="W11" s="1">
        <f aca="true" t="shared" si="2" ref="W11:W18">-LOG(V11/1,2)</f>
        <v>8.463453682946074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0.28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0.28</v>
      </c>
      <c r="O12" s="1" t="s">
        <v>11</v>
      </c>
      <c r="P12" s="1">
        <v>128.6</v>
      </c>
      <c r="Q12" s="1">
        <f>CONVERT(P12,"um","mm")</f>
        <v>0.1286</v>
      </c>
      <c r="R12" s="1">
        <f t="shared" si="0"/>
        <v>2.9590374522215024</v>
      </c>
      <c r="T12" s="1">
        <v>16</v>
      </c>
      <c r="U12" s="1">
        <v>4.952</v>
      </c>
      <c r="V12" s="1">
        <f>CONVERT(U12,"um","mm")</f>
        <v>0.004952</v>
      </c>
      <c r="W12" s="1">
        <f t="shared" si="2"/>
        <v>7.65777297010991</v>
      </c>
    </row>
    <row r="13" spans="1:23" ht="8.25">
      <c r="A13" s="10">
        <v>0.49</v>
      </c>
      <c r="B13" s="11">
        <v>1100</v>
      </c>
      <c r="C13" s="6">
        <v>0.28</v>
      </c>
      <c r="D13" s="6">
        <v>99.7</v>
      </c>
      <c r="E13" s="6">
        <v>2.51</v>
      </c>
      <c r="F13" s="6"/>
      <c r="G13" s="6">
        <f>CONVERT(A13,"um","mm")</f>
        <v>0.00049</v>
      </c>
      <c r="H13" s="6">
        <f t="shared" si="1"/>
        <v>10.994930630321603</v>
      </c>
      <c r="I13" s="6">
        <v>99.7</v>
      </c>
      <c r="J13" s="6">
        <v>11</v>
      </c>
      <c r="K13" s="7">
        <v>2.51</v>
      </c>
      <c r="O13" s="1" t="s">
        <v>12</v>
      </c>
      <c r="P13" s="1">
        <v>47.12</v>
      </c>
      <c r="Q13" s="1">
        <f>CONVERT(P13,"um","mm")</f>
        <v>0.04712</v>
      </c>
      <c r="R13" s="1">
        <f t="shared" si="0"/>
        <v>4.407516650606351</v>
      </c>
      <c r="T13" s="1">
        <v>25</v>
      </c>
      <c r="U13" s="1">
        <v>10.42</v>
      </c>
      <c r="V13" s="1">
        <f>CONVERT(U13,"um","mm")</f>
        <v>0.01042</v>
      </c>
      <c r="W13" s="1">
        <f t="shared" si="2"/>
        <v>6.584500912158304</v>
      </c>
    </row>
    <row r="14" spans="1:23" ht="8.25">
      <c r="A14" s="10">
        <v>0.98</v>
      </c>
      <c r="B14" s="11">
        <v>1000</v>
      </c>
      <c r="C14" s="6">
        <v>2.78</v>
      </c>
      <c r="D14" s="6">
        <v>97.2</v>
      </c>
      <c r="E14" s="6">
        <v>4.15</v>
      </c>
      <c r="F14" s="6"/>
      <c r="G14" s="6">
        <f>CONVERT(A14,"um","mm")</f>
        <v>0.00098</v>
      </c>
      <c r="H14" s="6">
        <f t="shared" si="1"/>
        <v>9.994930630321603</v>
      </c>
      <c r="I14" s="6">
        <v>97.2</v>
      </c>
      <c r="J14" s="6">
        <v>10</v>
      </c>
      <c r="K14" s="7">
        <v>4.15</v>
      </c>
      <c r="O14" s="1" t="s">
        <v>29</v>
      </c>
      <c r="P14" s="1">
        <v>7.754</v>
      </c>
      <c r="Q14" s="1">
        <f>CONVERT(P14,"um","mm")</f>
        <v>0.007754</v>
      </c>
      <c r="R14" s="1">
        <f t="shared" si="0"/>
        <v>7.010843549572994</v>
      </c>
      <c r="T14" s="1">
        <v>50</v>
      </c>
      <c r="U14" s="1">
        <v>47.12</v>
      </c>
      <c r="V14" s="1">
        <f>CONVERT(U14,"um","mm")</f>
        <v>0.04712</v>
      </c>
      <c r="W14" s="1">
        <f t="shared" si="2"/>
        <v>4.407516650606351</v>
      </c>
    </row>
    <row r="15" spans="1:23" ht="8.25">
      <c r="A15" s="10">
        <v>1.95</v>
      </c>
      <c r="B15" s="11">
        <v>900</v>
      </c>
      <c r="C15" s="6">
        <v>6.94</v>
      </c>
      <c r="D15" s="6">
        <v>93.1</v>
      </c>
      <c r="E15" s="6">
        <v>6.32</v>
      </c>
      <c r="F15" s="6"/>
      <c r="G15" s="6">
        <f>CONVERT(A15,"um","mm")</f>
        <v>0.00195</v>
      </c>
      <c r="H15" s="6">
        <f t="shared" si="1"/>
        <v>9.002310160687202</v>
      </c>
      <c r="I15" s="6">
        <v>93.1</v>
      </c>
      <c r="J15" s="6">
        <v>9</v>
      </c>
      <c r="K15" s="7">
        <v>6.32</v>
      </c>
      <c r="O15" s="1" t="s">
        <v>13</v>
      </c>
      <c r="P15" s="1">
        <v>2.729</v>
      </c>
      <c r="Q15" s="1">
        <f>CONVERT(P15,"um","mm")</f>
        <v>0.002729</v>
      </c>
      <c r="R15" s="1">
        <f t="shared" si="0"/>
        <v>8.517411890050035</v>
      </c>
      <c r="T15" s="1">
        <v>75</v>
      </c>
      <c r="U15" s="1">
        <v>121.9</v>
      </c>
      <c r="V15" s="1">
        <f>CONVERT(U15,"um","mm")</f>
        <v>0.1219</v>
      </c>
      <c r="W15" s="1">
        <f t="shared" si="2"/>
        <v>3.0362299689292374</v>
      </c>
    </row>
    <row r="16" spans="1:23" ht="8.25">
      <c r="A16" s="10">
        <v>3.9</v>
      </c>
      <c r="B16" s="11">
        <v>800</v>
      </c>
      <c r="C16" s="6">
        <v>13.3</v>
      </c>
      <c r="D16" s="6">
        <v>86.7</v>
      </c>
      <c r="E16" s="6">
        <v>8.27</v>
      </c>
      <c r="F16" s="6"/>
      <c r="G16" s="6">
        <f>CONVERT(A16,"um","mm")</f>
        <v>0.0039</v>
      </c>
      <c r="H16" s="6">
        <f t="shared" si="1"/>
        <v>8.002310160687202</v>
      </c>
      <c r="I16" s="6">
        <v>86.7</v>
      </c>
      <c r="J16" s="6">
        <v>8</v>
      </c>
      <c r="K16" s="7">
        <v>8.27</v>
      </c>
      <c r="O16" s="1" t="s">
        <v>14</v>
      </c>
      <c r="P16" s="1">
        <v>105.9</v>
      </c>
      <c r="Q16" s="1">
        <f>CONVERT(P16,"um","mm")</f>
        <v>0.1059</v>
      </c>
      <c r="R16" s="1">
        <f t="shared" si="0"/>
        <v>3.239225505557113</v>
      </c>
      <c r="T16" s="1">
        <v>84</v>
      </c>
      <c r="U16" s="1">
        <v>188.9</v>
      </c>
      <c r="V16" s="1">
        <f>CONVERT(U16,"um","mm")</f>
        <v>0.1889</v>
      </c>
      <c r="W16" s="1">
        <f t="shared" si="2"/>
        <v>2.4043053931610796</v>
      </c>
    </row>
    <row r="17" spans="1:23" ht="8.25">
      <c r="A17" s="10">
        <v>7.8</v>
      </c>
      <c r="B17" s="11">
        <v>700</v>
      </c>
      <c r="C17" s="6">
        <v>21.5</v>
      </c>
      <c r="D17" s="6">
        <v>78.5</v>
      </c>
      <c r="E17" s="6">
        <v>8.56</v>
      </c>
      <c r="F17" s="6"/>
      <c r="G17" s="6">
        <f>CONVERT(A17,"um","mm")</f>
        <v>0.0078</v>
      </c>
      <c r="H17" s="6">
        <f t="shared" si="1"/>
        <v>7.002310160687201</v>
      </c>
      <c r="I17" s="6">
        <v>78.5</v>
      </c>
      <c r="J17" s="6">
        <v>7</v>
      </c>
      <c r="K17" s="7">
        <v>8.56</v>
      </c>
      <c r="O17" s="1" t="s">
        <v>15</v>
      </c>
      <c r="P17" s="1">
        <v>217</v>
      </c>
      <c r="T17" s="1">
        <v>90</v>
      </c>
      <c r="U17" s="1">
        <v>412.2</v>
      </c>
      <c r="V17" s="1">
        <f>CONVERT(U17,"um","mm")</f>
        <v>0.4122</v>
      </c>
      <c r="W17" s="1">
        <f t="shared" si="2"/>
        <v>1.2785835900101932</v>
      </c>
    </row>
    <row r="18" spans="1:23" ht="8.25">
      <c r="A18" s="10">
        <v>15.6</v>
      </c>
      <c r="B18" s="11">
        <v>600</v>
      </c>
      <c r="C18" s="6">
        <v>30.1</v>
      </c>
      <c r="D18" s="6">
        <v>69.9</v>
      </c>
      <c r="E18" s="6">
        <v>11.5</v>
      </c>
      <c r="F18" s="6"/>
      <c r="G18" s="6">
        <f>CONVERT(A18,"um","mm")</f>
        <v>0.0156</v>
      </c>
      <c r="H18" s="6">
        <f t="shared" si="1"/>
        <v>6.002310160687201</v>
      </c>
      <c r="I18" s="6">
        <v>69.9</v>
      </c>
      <c r="J18" s="6">
        <v>6</v>
      </c>
      <c r="K18" s="7">
        <v>11.5</v>
      </c>
      <c r="O18" s="1" t="s">
        <v>16</v>
      </c>
      <c r="P18" s="1">
        <v>47083</v>
      </c>
      <c r="T18" s="1">
        <v>95</v>
      </c>
      <c r="U18" s="1">
        <v>634.8</v>
      </c>
      <c r="V18" s="1">
        <f>CONVERT(U18,"um","mm")</f>
        <v>0.6348</v>
      </c>
      <c r="W18" s="1">
        <f t="shared" si="2"/>
        <v>0.6556259667142674</v>
      </c>
    </row>
    <row r="19" spans="1:16" ht="8.25">
      <c r="A19" s="10">
        <v>31.2</v>
      </c>
      <c r="B19" s="11">
        <v>500</v>
      </c>
      <c r="C19" s="6">
        <v>41.6</v>
      </c>
      <c r="D19" s="6">
        <v>58.4</v>
      </c>
      <c r="E19" s="6">
        <v>3.52</v>
      </c>
      <c r="F19" s="6"/>
      <c r="G19" s="6">
        <f>CONVERT(A19,"um","mm")</f>
        <v>0.0312</v>
      </c>
      <c r="H19" s="6">
        <f t="shared" si="1"/>
        <v>5.002310160687201</v>
      </c>
      <c r="I19" s="6">
        <v>58.4</v>
      </c>
      <c r="J19" s="6">
        <v>5</v>
      </c>
      <c r="K19" s="7">
        <f>SUM(E19+E20+E21+E22)</f>
        <v>14.29</v>
      </c>
      <c r="O19" s="1" t="s">
        <v>17</v>
      </c>
      <c r="P19" s="1">
        <v>168.8</v>
      </c>
    </row>
    <row r="20" spans="1:31" ht="8.25">
      <c r="A20" s="10">
        <v>37.2</v>
      </c>
      <c r="B20" s="11">
        <v>400</v>
      </c>
      <c r="C20" s="6">
        <v>45.1</v>
      </c>
      <c r="D20" s="6">
        <v>54.9</v>
      </c>
      <c r="E20" s="6">
        <v>3.56</v>
      </c>
      <c r="F20" s="6"/>
      <c r="G20" s="6">
        <f>CONVERT(A20,"um","mm")</f>
        <v>0.0372</v>
      </c>
      <c r="H20" s="6">
        <f t="shared" si="1"/>
        <v>4.748553568441418</v>
      </c>
      <c r="I20" s="6">
        <v>54.9</v>
      </c>
      <c r="J20" s="6">
        <v>4</v>
      </c>
      <c r="K20" s="7">
        <f>SUM(E23+E24+E25+E26)</f>
        <v>19.8</v>
      </c>
      <c r="O20" s="1" t="s">
        <v>30</v>
      </c>
      <c r="P20" s="1">
        <v>2.811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48.7</v>
      </c>
      <c r="D21" s="6">
        <v>51.3</v>
      </c>
      <c r="E21" s="6">
        <v>3.59</v>
      </c>
      <c r="F21" s="6"/>
      <c r="G21" s="6">
        <f>CONVERT(A21,"um","mm")</f>
        <v>0.0442</v>
      </c>
      <c r="H21" s="6">
        <f t="shared" si="1"/>
        <v>4.499809820158018</v>
      </c>
      <c r="I21" s="6">
        <v>51.3</v>
      </c>
      <c r="J21" s="6">
        <v>3</v>
      </c>
      <c r="K21" s="7">
        <f>SUM(E27+E28+E29+E30)</f>
        <v>10.639999999999999</v>
      </c>
      <c r="O21" s="1" t="s">
        <v>31</v>
      </c>
      <c r="P21" s="1">
        <v>8.309</v>
      </c>
      <c r="U21" s="1">
        <v>0.001458</v>
      </c>
      <c r="V21" s="1">
        <v>0.0028330000000000004</v>
      </c>
      <c r="W21" s="1">
        <v>0.004952</v>
      </c>
      <c r="X21" s="1">
        <v>0.01042</v>
      </c>
      <c r="Y21" s="1">
        <v>0.04712</v>
      </c>
      <c r="Z21" s="1">
        <v>0.1219</v>
      </c>
      <c r="AA21" s="1">
        <v>0.1889</v>
      </c>
      <c r="AB21" s="1">
        <v>0.4122</v>
      </c>
      <c r="AC21" s="1">
        <v>0.6348</v>
      </c>
      <c r="AD21" s="1">
        <f>((W21+AA21)/2)</f>
        <v>0.09692600000000001</v>
      </c>
    </row>
    <row r="22" spans="1:31" ht="8.25">
      <c r="A22" s="10">
        <v>52.6</v>
      </c>
      <c r="B22" s="11">
        <v>270</v>
      </c>
      <c r="C22" s="6">
        <v>52.3</v>
      </c>
      <c r="D22" s="6">
        <v>47.7</v>
      </c>
      <c r="E22" s="6">
        <v>3.62</v>
      </c>
      <c r="F22" s="6"/>
      <c r="G22" s="6">
        <f>CONVERT(A22,"um","mm")</f>
        <v>0.0526</v>
      </c>
      <c r="H22" s="6">
        <f t="shared" si="1"/>
        <v>4.2487933902571475</v>
      </c>
      <c r="I22" s="6">
        <v>47.7</v>
      </c>
      <c r="J22" s="6">
        <v>2</v>
      </c>
      <c r="K22" s="7">
        <f>SUM(E31+E32+E33+E34)</f>
        <v>5.92</v>
      </c>
      <c r="U22" s="1">
        <v>9.421793564997238</v>
      </c>
      <c r="V22" s="1">
        <v>8.463453682946074</v>
      </c>
      <c r="W22" s="1">
        <v>7.65777297010991</v>
      </c>
      <c r="X22" s="1">
        <v>6.584500912158304</v>
      </c>
      <c r="Y22" s="1">
        <v>4.407516650606351</v>
      </c>
      <c r="Z22" s="1">
        <v>3.0362299689292374</v>
      </c>
      <c r="AA22" s="1">
        <v>2.4043053931610796</v>
      </c>
      <c r="AB22" s="1">
        <v>1.2785835900101932</v>
      </c>
      <c r="AC22" s="1">
        <v>0.6556259667142674</v>
      </c>
      <c r="AD22" s="1">
        <f>((W22+AA22)/2)</f>
        <v>5.031039181635495</v>
      </c>
      <c r="AE22" s="1">
        <f>((X22-AB22)/2)</f>
        <v>2.6529586610740554</v>
      </c>
    </row>
    <row r="23" spans="1:11" ht="8.25">
      <c r="A23" s="10">
        <v>62.5</v>
      </c>
      <c r="B23" s="11">
        <v>230</v>
      </c>
      <c r="C23" s="6">
        <v>55.9</v>
      </c>
      <c r="D23" s="6">
        <v>44.1</v>
      </c>
      <c r="E23" s="6">
        <v>3.97</v>
      </c>
      <c r="F23" s="6"/>
      <c r="G23" s="6">
        <f>CONVERT(A23,"um","mm")</f>
        <v>0.0625</v>
      </c>
      <c r="H23" s="6">
        <f t="shared" si="1"/>
        <v>4</v>
      </c>
      <c r="I23" s="6">
        <v>44.1</v>
      </c>
      <c r="J23" s="6">
        <v>1</v>
      </c>
      <c r="K23" s="7">
        <f>SUM(E35+E36+E37+E38)</f>
        <v>6.39</v>
      </c>
    </row>
    <row r="24" spans="1:17" ht="8.25">
      <c r="A24" s="10">
        <v>74</v>
      </c>
      <c r="B24" s="11">
        <v>200</v>
      </c>
      <c r="C24" s="6">
        <v>59.9</v>
      </c>
      <c r="D24" s="6">
        <v>40.1</v>
      </c>
      <c r="E24" s="6">
        <v>4.81</v>
      </c>
      <c r="F24" s="6"/>
      <c r="G24" s="6">
        <f>CONVERT(A24,"um","mm")</f>
        <v>0.074</v>
      </c>
      <c r="H24" s="6">
        <f t="shared" si="1"/>
        <v>3.7563309190331378</v>
      </c>
      <c r="I24" s="6">
        <v>40.1</v>
      </c>
      <c r="J24" s="6">
        <v>0</v>
      </c>
      <c r="K24" s="7">
        <f>SUM(E39+E40+E41+E42)</f>
        <v>1.366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64.7</v>
      </c>
      <c r="D25" s="6">
        <v>35.3</v>
      </c>
      <c r="E25" s="6">
        <v>5.57</v>
      </c>
      <c r="F25" s="6"/>
      <c r="G25" s="6">
        <f>CONVERT(A25,"um","mm")</f>
        <v>0.088</v>
      </c>
      <c r="H25" s="6">
        <f t="shared" si="1"/>
        <v>3.50635266602479</v>
      </c>
      <c r="I25" s="6">
        <v>35.3</v>
      </c>
      <c r="J25" s="6">
        <v>-1</v>
      </c>
      <c r="K25" s="7">
        <f>SUM(E43+E44)</f>
        <v>0</v>
      </c>
      <c r="O25" s="1">
        <f>SUM(K25+K24+K23+K22+K21+K20)</f>
        <v>44.116</v>
      </c>
      <c r="P25" s="1">
        <f>SUM(K19+K18+K17+K16)</f>
        <v>42.620000000000005</v>
      </c>
      <c r="Q25" s="1">
        <f>SUM(K15+K14+K13+K12+K11+K10)</f>
        <v>13.26</v>
      </c>
    </row>
    <row r="26" spans="1:11" ht="8.25">
      <c r="A26" s="10">
        <v>105</v>
      </c>
      <c r="B26" s="11">
        <v>140</v>
      </c>
      <c r="C26" s="6">
        <v>70.3</v>
      </c>
      <c r="D26" s="6">
        <v>29.7</v>
      </c>
      <c r="E26" s="6">
        <v>5.45</v>
      </c>
      <c r="F26" s="6"/>
      <c r="G26" s="6">
        <f>CONVERT(A26,"um","mm")</f>
        <v>0.105</v>
      </c>
      <c r="H26" s="6">
        <f t="shared" si="1"/>
        <v>3.2515387669959646</v>
      </c>
      <c r="I26" s="6">
        <v>29.7</v>
      </c>
      <c r="J26" s="6"/>
      <c r="K26" s="7"/>
    </row>
    <row r="27" spans="1:11" ht="8.25">
      <c r="A27" s="10">
        <v>125</v>
      </c>
      <c r="B27" s="11">
        <v>120</v>
      </c>
      <c r="C27" s="6">
        <v>75.7</v>
      </c>
      <c r="D27" s="6">
        <v>24.3</v>
      </c>
      <c r="E27" s="6">
        <v>4.5</v>
      </c>
      <c r="F27" s="6"/>
      <c r="G27" s="6">
        <f>CONVERT(A27,"um","mm")</f>
        <v>0.125</v>
      </c>
      <c r="H27" s="6">
        <f t="shared" si="1"/>
        <v>3</v>
      </c>
      <c r="I27" s="6">
        <v>24.3</v>
      </c>
      <c r="J27" s="6"/>
      <c r="K27" s="7"/>
    </row>
    <row r="28" spans="1:11" ht="8.25">
      <c r="A28" s="10">
        <v>149</v>
      </c>
      <c r="B28" s="11">
        <v>100</v>
      </c>
      <c r="C28" s="6">
        <v>80.2</v>
      </c>
      <c r="D28" s="6">
        <v>19.8</v>
      </c>
      <c r="E28" s="6">
        <v>3.03</v>
      </c>
      <c r="F28" s="6"/>
      <c r="G28" s="6">
        <f>CONVERT(A28,"um","mm")</f>
        <v>0.149</v>
      </c>
      <c r="H28" s="6">
        <f t="shared" si="1"/>
        <v>2.746615764199926</v>
      </c>
      <c r="I28" s="6">
        <v>19.8</v>
      </c>
      <c r="J28" s="6"/>
      <c r="K28" s="7"/>
    </row>
    <row r="29" spans="1:11" ht="8.25">
      <c r="A29" s="10">
        <v>177</v>
      </c>
      <c r="B29" s="11">
        <v>80</v>
      </c>
      <c r="C29" s="6">
        <v>83.2</v>
      </c>
      <c r="D29" s="6">
        <v>16.8</v>
      </c>
      <c r="E29" s="6">
        <v>1.85</v>
      </c>
      <c r="F29" s="6"/>
      <c r="G29" s="6">
        <f>CONVERT(A29,"um","mm")</f>
        <v>0.177</v>
      </c>
      <c r="H29" s="6">
        <f t="shared" si="1"/>
        <v>2.49817873457909</v>
      </c>
      <c r="I29" s="6">
        <v>16.8</v>
      </c>
      <c r="J29" s="6"/>
      <c r="K29" s="7"/>
    </row>
    <row r="30" spans="1:11" ht="8.25">
      <c r="A30" s="10">
        <v>210</v>
      </c>
      <c r="B30" s="11">
        <v>70</v>
      </c>
      <c r="C30" s="6">
        <v>85.1</v>
      </c>
      <c r="D30" s="6">
        <v>14.9</v>
      </c>
      <c r="E30" s="6">
        <v>1.26</v>
      </c>
      <c r="F30" s="6"/>
      <c r="G30" s="6">
        <f>CONVERT(A30,"um","mm")</f>
        <v>0.21</v>
      </c>
      <c r="H30" s="6">
        <f t="shared" si="1"/>
        <v>2.2515387669959646</v>
      </c>
      <c r="I30" s="6">
        <v>14.9</v>
      </c>
      <c r="J30" s="6"/>
      <c r="K30" s="7"/>
    </row>
    <row r="31" spans="1:11" ht="8.25">
      <c r="A31" s="10">
        <v>250</v>
      </c>
      <c r="B31" s="11">
        <v>60</v>
      </c>
      <c r="C31" s="6">
        <v>86.3</v>
      </c>
      <c r="D31" s="6">
        <v>13.7</v>
      </c>
      <c r="E31" s="6">
        <v>1.03</v>
      </c>
      <c r="F31" s="6"/>
      <c r="G31" s="6">
        <f>CONVERT(A31,"um","mm")</f>
        <v>0.25</v>
      </c>
      <c r="H31" s="6">
        <f t="shared" si="1"/>
        <v>2</v>
      </c>
      <c r="I31" s="6">
        <v>13.7</v>
      </c>
      <c r="J31" s="6"/>
      <c r="K31" s="7"/>
    </row>
    <row r="32" spans="1:11" ht="8.25">
      <c r="A32" s="10">
        <v>297</v>
      </c>
      <c r="B32" s="11">
        <v>50</v>
      </c>
      <c r="C32" s="6">
        <v>87.4</v>
      </c>
      <c r="D32" s="6">
        <v>12.6</v>
      </c>
      <c r="E32" s="6">
        <v>1.22</v>
      </c>
      <c r="F32" s="6"/>
      <c r="G32" s="6">
        <f>CONVERT(A32,"um","mm")</f>
        <v>0.297</v>
      </c>
      <c r="H32" s="6">
        <f t="shared" si="1"/>
        <v>1.7514651638613215</v>
      </c>
      <c r="I32" s="6">
        <v>12.6</v>
      </c>
      <c r="J32" s="6"/>
      <c r="K32" s="7"/>
    </row>
    <row r="33" spans="1:11" ht="8.25">
      <c r="A33" s="10">
        <v>354</v>
      </c>
      <c r="B33" s="11">
        <v>45</v>
      </c>
      <c r="C33" s="6">
        <v>88.6</v>
      </c>
      <c r="D33" s="6">
        <v>11.4</v>
      </c>
      <c r="E33" s="6">
        <v>1.62</v>
      </c>
      <c r="F33" s="6"/>
      <c r="G33" s="6">
        <f>CONVERT(A33,"um","mm")</f>
        <v>0.354</v>
      </c>
      <c r="H33" s="6">
        <f t="shared" si="1"/>
        <v>1.4981787345790896</v>
      </c>
      <c r="I33" s="6">
        <v>11.4</v>
      </c>
      <c r="J33" s="6"/>
      <c r="K33" s="7"/>
    </row>
    <row r="34" spans="1:11" ht="8.25">
      <c r="A34" s="10">
        <v>420</v>
      </c>
      <c r="B34" s="11">
        <v>40</v>
      </c>
      <c r="C34" s="6">
        <v>90.2</v>
      </c>
      <c r="D34" s="6">
        <v>9.8</v>
      </c>
      <c r="E34" s="6">
        <v>2.05</v>
      </c>
      <c r="F34" s="6"/>
      <c r="G34" s="6">
        <f>CONVERT(A34,"um","mm")</f>
        <v>0.42</v>
      </c>
      <c r="H34" s="6">
        <f t="shared" si="1"/>
        <v>1.2515387669959643</v>
      </c>
      <c r="I34" s="6">
        <v>9.8</v>
      </c>
      <c r="J34" s="6"/>
      <c r="K34" s="7"/>
    </row>
    <row r="35" spans="1:11" ht="8.25">
      <c r="A35" s="10">
        <v>500</v>
      </c>
      <c r="B35" s="11">
        <v>35</v>
      </c>
      <c r="C35" s="6">
        <v>92.2</v>
      </c>
      <c r="D35" s="6">
        <v>7.75</v>
      </c>
      <c r="E35" s="6">
        <v>1.97</v>
      </c>
      <c r="F35" s="6"/>
      <c r="G35" s="6">
        <f>CONVERT(A35,"um","mm")</f>
        <v>0.5</v>
      </c>
      <c r="H35" s="6">
        <f t="shared" si="1"/>
        <v>1</v>
      </c>
      <c r="I35" s="6">
        <v>7.75</v>
      </c>
      <c r="J35" s="6"/>
      <c r="K35" s="7"/>
    </row>
    <row r="36" spans="1:11" ht="8.25">
      <c r="A36" s="10">
        <v>590</v>
      </c>
      <c r="B36" s="11">
        <v>30</v>
      </c>
      <c r="C36" s="6">
        <v>94.2</v>
      </c>
      <c r="D36" s="6">
        <v>5.78</v>
      </c>
      <c r="E36" s="6">
        <v>1.88</v>
      </c>
      <c r="F36" s="6"/>
      <c r="G36" s="6">
        <f>CONVERT(A36,"um","mm")</f>
        <v>0.59</v>
      </c>
      <c r="H36" s="6">
        <f t="shared" si="1"/>
        <v>0.7612131404128836</v>
      </c>
      <c r="I36" s="6">
        <v>5.78</v>
      </c>
      <c r="J36" s="6"/>
      <c r="K36" s="7"/>
    </row>
    <row r="37" spans="1:11" ht="8.25">
      <c r="A37" s="10">
        <v>710</v>
      </c>
      <c r="B37" s="11">
        <v>25</v>
      </c>
      <c r="C37" s="6">
        <v>96.1</v>
      </c>
      <c r="D37" s="6">
        <v>3.9</v>
      </c>
      <c r="E37" s="6">
        <v>1.36</v>
      </c>
      <c r="F37" s="6"/>
      <c r="G37" s="6">
        <f>CONVERT(A37,"um","mm")</f>
        <v>0.71</v>
      </c>
      <c r="H37" s="6">
        <f t="shared" si="1"/>
        <v>0.49410907027004275</v>
      </c>
      <c r="I37" s="6">
        <v>3.9</v>
      </c>
      <c r="J37" s="6"/>
      <c r="K37" s="7"/>
    </row>
    <row r="38" spans="1:11" ht="8.25">
      <c r="A38" s="10">
        <v>840</v>
      </c>
      <c r="B38" s="11">
        <v>20</v>
      </c>
      <c r="C38" s="6">
        <v>97.5</v>
      </c>
      <c r="D38" s="6">
        <v>2.54</v>
      </c>
      <c r="E38" s="6">
        <v>1.18</v>
      </c>
      <c r="F38" s="6"/>
      <c r="G38" s="6">
        <f>CONVERT(A38,"um","mm")</f>
        <v>0.84</v>
      </c>
      <c r="H38" s="6">
        <f t="shared" si="1"/>
        <v>0.2515387669959645</v>
      </c>
      <c r="I38" s="6">
        <v>2.54</v>
      </c>
      <c r="J38" s="6"/>
      <c r="K38" s="7"/>
    </row>
    <row r="39" spans="1:11" ht="8.25">
      <c r="A39" s="10">
        <v>1000</v>
      </c>
      <c r="B39" s="11">
        <v>18</v>
      </c>
      <c r="C39" s="6">
        <v>98.6</v>
      </c>
      <c r="D39" s="6">
        <v>1.36</v>
      </c>
      <c r="E39" s="6">
        <v>0.93</v>
      </c>
      <c r="F39" s="6"/>
      <c r="G39" s="6">
        <f>CONVERT(A39,"um","mm")</f>
        <v>1</v>
      </c>
      <c r="H39" s="6">
        <f t="shared" si="1"/>
        <v>0</v>
      </c>
      <c r="I39" s="6">
        <v>1.36</v>
      </c>
      <c r="J39" s="6"/>
      <c r="K39" s="7"/>
    </row>
    <row r="40" spans="1:11" ht="8.25">
      <c r="A40" s="10">
        <v>1190</v>
      </c>
      <c r="B40" s="11">
        <v>16</v>
      </c>
      <c r="C40" s="6">
        <v>99.6</v>
      </c>
      <c r="D40" s="6">
        <v>0.44</v>
      </c>
      <c r="E40" s="6">
        <v>0.4</v>
      </c>
      <c r="F40" s="6"/>
      <c r="G40" s="6">
        <f>CONVERT(A40,"um","mm")</f>
        <v>1.19</v>
      </c>
      <c r="H40" s="6">
        <f t="shared" si="1"/>
        <v>-0.2509615735332188</v>
      </c>
      <c r="I40" s="6">
        <v>0.44</v>
      </c>
      <c r="J40" s="6"/>
      <c r="K40" s="7"/>
    </row>
    <row r="41" spans="1:11" ht="8.25">
      <c r="A41" s="10">
        <v>1410</v>
      </c>
      <c r="B41" s="11">
        <v>14</v>
      </c>
      <c r="C41" s="6">
        <v>99.96</v>
      </c>
      <c r="D41" s="6">
        <v>0.036</v>
      </c>
      <c r="E41" s="6">
        <v>0.036</v>
      </c>
      <c r="F41" s="6"/>
      <c r="G41" s="6">
        <f>CONVERT(A41,"um","mm")</f>
        <v>1.41</v>
      </c>
      <c r="H41" s="6">
        <f t="shared" si="1"/>
        <v>-0.4956951626240688</v>
      </c>
      <c r="I41" s="6">
        <v>0.036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1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37242.49236111111</v>
      </c>
    </row>
    <row r="2" spans="1:5" ht="8.25">
      <c r="A2" s="1" t="s">
        <v>1</v>
      </c>
      <c r="B2" s="1" t="s">
        <v>64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65</v>
      </c>
      <c r="C3" s="1" t="e">
        <f>AVERAGE(E3:F3)</f>
        <v>#VALUE!</v>
      </c>
      <c r="D3" s="1" t="e">
        <f>CONVERT(C3,"ft","m")</f>
        <v>#VALUE!</v>
      </c>
      <c r="E3" s="1" t="e">
        <f>CONVERT(VALUE(LEFT(B4,3)),"in","ft")</f>
        <v>#VALUE!</v>
      </c>
      <c r="F3" s="1" t="e">
        <f>CONVERT(VALUE(RIGHT(B4,3)),"in","ft")</f>
        <v>#VALUE!</v>
      </c>
    </row>
    <row r="4" ht="8.25">
      <c r="A4" s="1" t="s">
        <v>5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76.55</v>
      </c>
      <c r="V10" s="1">
        <f>CONVERT(U10,"um","mm")</f>
        <v>0.07655</v>
      </c>
      <c r="W10" s="1">
        <f>-LOG(V10/1,2)</f>
        <v>3.7074538120496614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95.24</v>
      </c>
      <c r="V11" s="1">
        <f>CONVERT(U11,"um","mm")</f>
        <v>0.09524</v>
      </c>
      <c r="W11" s="1">
        <f aca="true" t="shared" si="2" ref="W11:W18">-LOG(V11/1,2)</f>
        <v>3.3922885691664777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</v>
      </c>
      <c r="O12" s="1" t="s">
        <v>11</v>
      </c>
      <c r="P12" s="1">
        <v>146.5</v>
      </c>
      <c r="Q12" s="1">
        <f>CONVERT(P12,"um","mm")</f>
        <v>0.1465</v>
      </c>
      <c r="R12" s="1">
        <f t="shared" si="0"/>
        <v>2.7710274302398394</v>
      </c>
      <c r="T12" s="1">
        <v>16</v>
      </c>
      <c r="U12" s="1">
        <v>106.7</v>
      </c>
      <c r="V12" s="1">
        <f>CONVERT(U12,"um","mm")</f>
        <v>0.1067</v>
      </c>
      <c r="W12" s="1">
        <f t="shared" si="2"/>
        <v>3.2283679187250245</v>
      </c>
    </row>
    <row r="13" spans="1:23" ht="8.25">
      <c r="A13" s="10">
        <v>0.49</v>
      </c>
      <c r="B13" s="11">
        <v>1100</v>
      </c>
      <c r="C13" s="6">
        <v>0</v>
      </c>
      <c r="D13" s="6">
        <v>100</v>
      </c>
      <c r="E13" s="6">
        <v>0.11</v>
      </c>
      <c r="F13" s="6"/>
      <c r="G13" s="6">
        <f>CONVERT(A13,"um","mm")</f>
        <v>0.00049</v>
      </c>
      <c r="H13" s="6">
        <f t="shared" si="1"/>
        <v>10.994930630321603</v>
      </c>
      <c r="I13" s="6">
        <v>100</v>
      </c>
      <c r="J13" s="6">
        <v>11</v>
      </c>
      <c r="K13" s="7">
        <v>0.11</v>
      </c>
      <c r="O13" s="1" t="s">
        <v>12</v>
      </c>
      <c r="P13" s="1">
        <v>145.5</v>
      </c>
      <c r="Q13" s="1">
        <f>CONVERT(P13,"um","mm")</f>
        <v>0.1455</v>
      </c>
      <c r="R13" s="1">
        <f t="shared" si="0"/>
        <v>2.780908941753803</v>
      </c>
      <c r="T13" s="1">
        <v>25</v>
      </c>
      <c r="U13" s="1">
        <v>118.8</v>
      </c>
      <c r="V13" s="1">
        <f>CONVERT(U13,"um","mm")</f>
        <v>0.1188</v>
      </c>
      <c r="W13" s="1">
        <f t="shared" si="2"/>
        <v>3.0733932587486836</v>
      </c>
    </row>
    <row r="14" spans="1:23" ht="8.25">
      <c r="A14" s="10">
        <v>0.98</v>
      </c>
      <c r="B14" s="11">
        <v>1000</v>
      </c>
      <c r="C14" s="6">
        <v>0.11</v>
      </c>
      <c r="D14" s="6">
        <v>99.9</v>
      </c>
      <c r="E14" s="6">
        <v>0.32</v>
      </c>
      <c r="F14" s="6"/>
      <c r="G14" s="6">
        <f>CONVERT(A14,"um","mm")</f>
        <v>0.00098</v>
      </c>
      <c r="H14" s="6">
        <f t="shared" si="1"/>
        <v>9.994930630321603</v>
      </c>
      <c r="I14" s="6">
        <v>99.9</v>
      </c>
      <c r="J14" s="6">
        <v>10</v>
      </c>
      <c r="K14" s="7">
        <v>0.32</v>
      </c>
      <c r="O14" s="1" t="s">
        <v>29</v>
      </c>
      <c r="P14" s="1">
        <v>76.66</v>
      </c>
      <c r="Q14" s="1">
        <f>CONVERT(P14,"um","mm")</f>
        <v>0.07666</v>
      </c>
      <c r="R14" s="1">
        <f t="shared" si="0"/>
        <v>3.7053821916362937</v>
      </c>
      <c r="T14" s="1">
        <v>50</v>
      </c>
      <c r="U14" s="1">
        <v>145.5</v>
      </c>
      <c r="V14" s="1">
        <f>CONVERT(U14,"um","mm")</f>
        <v>0.1455</v>
      </c>
      <c r="W14" s="1">
        <f t="shared" si="2"/>
        <v>2.780908941753803</v>
      </c>
    </row>
    <row r="15" spans="1:23" ht="8.25">
      <c r="A15" s="10">
        <v>1.95</v>
      </c>
      <c r="B15" s="11">
        <v>900</v>
      </c>
      <c r="C15" s="6">
        <v>0.43</v>
      </c>
      <c r="D15" s="6">
        <v>99.6</v>
      </c>
      <c r="E15" s="6">
        <v>0.35</v>
      </c>
      <c r="F15" s="6"/>
      <c r="G15" s="6">
        <f>CONVERT(A15,"um","mm")</f>
        <v>0.00195</v>
      </c>
      <c r="H15" s="6">
        <f t="shared" si="1"/>
        <v>9.002310160687202</v>
      </c>
      <c r="I15" s="6">
        <v>99.6</v>
      </c>
      <c r="J15" s="6">
        <v>9</v>
      </c>
      <c r="K15" s="7">
        <v>0.35</v>
      </c>
      <c r="O15" s="1" t="s">
        <v>13</v>
      </c>
      <c r="P15" s="1">
        <v>1.007</v>
      </c>
      <c r="Q15" s="1">
        <f>CONVERT(P15,"um","mm")</f>
        <v>0.0010069999999999999</v>
      </c>
      <c r="R15" s="1">
        <f t="shared" si="0"/>
        <v>9.95572060131739</v>
      </c>
      <c r="T15" s="1">
        <v>75</v>
      </c>
      <c r="U15" s="1">
        <v>175.1</v>
      </c>
      <c r="V15" s="1">
        <f>CONVERT(U15,"um","mm")</f>
        <v>0.1751</v>
      </c>
      <c r="W15" s="1">
        <f t="shared" si="2"/>
        <v>2.5137490111158916</v>
      </c>
    </row>
    <row r="16" spans="1:23" ht="8.25">
      <c r="A16" s="10">
        <v>3.9</v>
      </c>
      <c r="B16" s="11">
        <v>800</v>
      </c>
      <c r="C16" s="6">
        <v>0.78</v>
      </c>
      <c r="D16" s="6">
        <v>99.2</v>
      </c>
      <c r="E16" s="6">
        <v>0.24</v>
      </c>
      <c r="F16" s="6"/>
      <c r="G16" s="6">
        <f>CONVERT(A16,"um","mm")</f>
        <v>0.0039</v>
      </c>
      <c r="H16" s="6">
        <f t="shared" si="1"/>
        <v>8.002310160687202</v>
      </c>
      <c r="I16" s="6">
        <v>99.2</v>
      </c>
      <c r="J16" s="6">
        <v>8</v>
      </c>
      <c r="K16" s="7">
        <v>0.24</v>
      </c>
      <c r="O16" s="1" t="s">
        <v>14</v>
      </c>
      <c r="P16" s="1">
        <v>153.8</v>
      </c>
      <c r="Q16" s="1">
        <f>CONVERT(P16,"um","mm")</f>
        <v>0.1538</v>
      </c>
      <c r="R16" s="1">
        <f t="shared" si="0"/>
        <v>2.7008725915876233</v>
      </c>
      <c r="T16" s="1">
        <v>84</v>
      </c>
      <c r="U16" s="1">
        <v>190.4</v>
      </c>
      <c r="V16" s="1">
        <f>CONVERT(U16,"um","mm")</f>
        <v>0.1904</v>
      </c>
      <c r="W16" s="1">
        <f t="shared" si="2"/>
        <v>2.392894616241506</v>
      </c>
    </row>
    <row r="17" spans="1:23" ht="8.25">
      <c r="A17" s="10">
        <v>7.8</v>
      </c>
      <c r="B17" s="11">
        <v>700</v>
      </c>
      <c r="C17" s="6">
        <v>1.02</v>
      </c>
      <c r="D17" s="6">
        <v>99</v>
      </c>
      <c r="E17" s="6">
        <v>0.21</v>
      </c>
      <c r="F17" s="6"/>
      <c r="G17" s="6">
        <f>CONVERT(A17,"um","mm")</f>
        <v>0.0078</v>
      </c>
      <c r="H17" s="6">
        <f t="shared" si="1"/>
        <v>7.002310160687201</v>
      </c>
      <c r="I17" s="6">
        <v>99</v>
      </c>
      <c r="J17" s="6">
        <v>7</v>
      </c>
      <c r="K17" s="7">
        <v>0.21</v>
      </c>
      <c r="O17" s="1" t="s">
        <v>15</v>
      </c>
      <c r="P17" s="1">
        <v>44.78</v>
      </c>
      <c r="T17" s="1">
        <v>90</v>
      </c>
      <c r="U17" s="1">
        <v>204.5</v>
      </c>
      <c r="V17" s="1">
        <f>CONVERT(U17,"um","mm")</f>
        <v>0.2045</v>
      </c>
      <c r="W17" s="1">
        <f t="shared" si="2"/>
        <v>2.2898272517203386</v>
      </c>
    </row>
    <row r="18" spans="1:23" ht="8.25">
      <c r="A18" s="10">
        <v>15.6</v>
      </c>
      <c r="B18" s="11">
        <v>600</v>
      </c>
      <c r="C18" s="6">
        <v>1.22</v>
      </c>
      <c r="D18" s="6">
        <v>98.8</v>
      </c>
      <c r="E18" s="6">
        <v>0.4</v>
      </c>
      <c r="F18" s="6"/>
      <c r="G18" s="6">
        <f>CONVERT(A18,"um","mm")</f>
        <v>0.0156</v>
      </c>
      <c r="H18" s="6">
        <f t="shared" si="1"/>
        <v>6.002310160687201</v>
      </c>
      <c r="I18" s="6">
        <v>98.8</v>
      </c>
      <c r="J18" s="6">
        <v>6</v>
      </c>
      <c r="K18" s="7">
        <v>0.4</v>
      </c>
      <c r="O18" s="1" t="s">
        <v>16</v>
      </c>
      <c r="P18" s="1">
        <v>2005</v>
      </c>
      <c r="T18" s="1">
        <v>95</v>
      </c>
      <c r="U18" s="1">
        <v>222.1</v>
      </c>
      <c r="V18" s="1">
        <f>CONVERT(U18,"um","mm")</f>
        <v>0.2221</v>
      </c>
      <c r="W18" s="1">
        <f t="shared" si="2"/>
        <v>2.1707187020024685</v>
      </c>
    </row>
    <row r="19" spans="1:16" ht="8.25">
      <c r="A19" s="10">
        <v>31.2</v>
      </c>
      <c r="B19" s="11">
        <v>500</v>
      </c>
      <c r="C19" s="6">
        <v>1.62</v>
      </c>
      <c r="D19" s="6">
        <v>98.4</v>
      </c>
      <c r="E19" s="6">
        <v>0.18</v>
      </c>
      <c r="F19" s="6"/>
      <c r="G19" s="6">
        <f>CONVERT(A19,"um","mm")</f>
        <v>0.0312</v>
      </c>
      <c r="H19" s="6">
        <f t="shared" si="1"/>
        <v>5.002310160687201</v>
      </c>
      <c r="I19" s="6">
        <v>98.4</v>
      </c>
      <c r="J19" s="6">
        <v>5</v>
      </c>
      <c r="K19" s="7">
        <f>SUM(E19+E20+E21+E22)</f>
        <v>1.81</v>
      </c>
      <c r="O19" s="1" t="s">
        <v>17</v>
      </c>
      <c r="P19" s="1">
        <v>30.57</v>
      </c>
    </row>
    <row r="20" spans="1:31" ht="8.25">
      <c r="A20" s="10">
        <v>37.2</v>
      </c>
      <c r="B20" s="11">
        <v>400</v>
      </c>
      <c r="C20" s="6">
        <v>1.8</v>
      </c>
      <c r="D20" s="6">
        <v>98.2</v>
      </c>
      <c r="E20" s="6">
        <v>0.29</v>
      </c>
      <c r="F20" s="6"/>
      <c r="G20" s="6">
        <f>CONVERT(A20,"um","mm")</f>
        <v>0.0372</v>
      </c>
      <c r="H20" s="6">
        <f t="shared" si="1"/>
        <v>4.748553568441418</v>
      </c>
      <c r="I20" s="6">
        <v>98.2</v>
      </c>
      <c r="J20" s="6">
        <v>4</v>
      </c>
      <c r="K20" s="7">
        <f>SUM(E23+E24+E25+E26)</f>
        <v>26.939999999999998</v>
      </c>
      <c r="O20" s="1" t="s">
        <v>30</v>
      </c>
      <c r="P20" s="1">
        <v>-0.194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2.09</v>
      </c>
      <c r="D21" s="6">
        <v>97.9</v>
      </c>
      <c r="E21" s="6">
        <v>0.52</v>
      </c>
      <c r="F21" s="6"/>
      <c r="G21" s="6">
        <f>CONVERT(A21,"um","mm")</f>
        <v>0.0442</v>
      </c>
      <c r="H21" s="6">
        <f t="shared" si="1"/>
        <v>4.499809820158018</v>
      </c>
      <c r="I21" s="6">
        <v>97.9</v>
      </c>
      <c r="J21" s="6">
        <v>3</v>
      </c>
      <c r="K21" s="7">
        <f>SUM(E27+E28+E29+E30)</f>
        <v>68.43</v>
      </c>
      <c r="O21" s="1" t="s">
        <v>31</v>
      </c>
      <c r="P21" s="1">
        <v>0.699</v>
      </c>
      <c r="U21" s="1">
        <v>0.07655</v>
      </c>
      <c r="V21" s="1">
        <v>0.09524</v>
      </c>
      <c r="W21" s="1">
        <v>0.1067</v>
      </c>
      <c r="X21" s="1">
        <v>0.1188</v>
      </c>
      <c r="Y21" s="1">
        <v>0.1455</v>
      </c>
      <c r="Z21" s="1">
        <v>0.1751</v>
      </c>
      <c r="AA21" s="1">
        <v>0.1904</v>
      </c>
      <c r="AB21" s="1">
        <v>0.2045</v>
      </c>
      <c r="AC21" s="1">
        <v>0.2221</v>
      </c>
      <c r="AD21" s="1">
        <f>((W21+AA21)/2)</f>
        <v>0.14855000000000002</v>
      </c>
    </row>
    <row r="22" spans="1:31" ht="8.25">
      <c r="A22" s="10">
        <v>52.6</v>
      </c>
      <c r="B22" s="11">
        <v>270</v>
      </c>
      <c r="C22" s="6">
        <v>2.6</v>
      </c>
      <c r="D22" s="6">
        <v>97.4</v>
      </c>
      <c r="E22" s="6">
        <v>0.82</v>
      </c>
      <c r="F22" s="6"/>
      <c r="G22" s="6">
        <f>CONVERT(A22,"um","mm")</f>
        <v>0.0526</v>
      </c>
      <c r="H22" s="6">
        <f t="shared" si="1"/>
        <v>4.2487933902571475</v>
      </c>
      <c r="I22" s="6">
        <v>97.4</v>
      </c>
      <c r="J22" s="6">
        <v>2</v>
      </c>
      <c r="K22" s="7">
        <f>SUM(E31+E32+E33+E34)</f>
        <v>1.1649999999999998</v>
      </c>
      <c r="U22" s="1">
        <v>3.7074538120496614</v>
      </c>
      <c r="V22" s="1">
        <v>3.3922885691664777</v>
      </c>
      <c r="W22" s="1">
        <v>3.2283679187250245</v>
      </c>
      <c r="X22" s="1">
        <v>3.0733932587486836</v>
      </c>
      <c r="Y22" s="1">
        <v>2.780908941753803</v>
      </c>
      <c r="Z22" s="1">
        <v>2.5137490111158916</v>
      </c>
      <c r="AA22" s="1">
        <v>2.392894616241506</v>
      </c>
      <c r="AB22" s="1">
        <v>2.2898272517203386</v>
      </c>
      <c r="AC22" s="1">
        <v>2.1707187020024685</v>
      </c>
      <c r="AD22" s="1">
        <f>((W22+AA22)/2)</f>
        <v>2.810631267483265</v>
      </c>
      <c r="AE22" s="1">
        <f>((X22-AB22)/2)</f>
        <v>0.3917830035141725</v>
      </c>
    </row>
    <row r="23" spans="1:11" ht="8.25">
      <c r="A23" s="10">
        <v>62.5</v>
      </c>
      <c r="B23" s="11">
        <v>230</v>
      </c>
      <c r="C23" s="6">
        <v>3.43</v>
      </c>
      <c r="D23" s="6">
        <v>96.6</v>
      </c>
      <c r="E23" s="6">
        <v>1.25</v>
      </c>
      <c r="F23" s="6"/>
      <c r="G23" s="6">
        <f>CONVERT(A23,"um","mm")</f>
        <v>0.0625</v>
      </c>
      <c r="H23" s="6">
        <f t="shared" si="1"/>
        <v>4</v>
      </c>
      <c r="I23" s="6">
        <v>96.6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4.67</v>
      </c>
      <c r="D24" s="6">
        <v>95.3</v>
      </c>
      <c r="E24" s="6">
        <v>2.8</v>
      </c>
      <c r="F24" s="6"/>
      <c r="G24" s="6">
        <f>CONVERT(A24,"um","mm")</f>
        <v>0.074</v>
      </c>
      <c r="H24" s="6">
        <f t="shared" si="1"/>
        <v>3.7563309190331378</v>
      </c>
      <c r="I24" s="6">
        <v>95.3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7.48</v>
      </c>
      <c r="D25" s="6">
        <v>92.5</v>
      </c>
      <c r="E25" s="6">
        <v>7.49</v>
      </c>
      <c r="F25" s="6"/>
      <c r="G25" s="6">
        <f>CONVERT(A25,"um","mm")</f>
        <v>0.088</v>
      </c>
      <c r="H25" s="6">
        <f t="shared" si="1"/>
        <v>3.50635266602479</v>
      </c>
      <c r="I25" s="6">
        <v>92.5</v>
      </c>
      <c r="J25" s="6">
        <v>-1</v>
      </c>
      <c r="K25" s="7">
        <f>SUM(E43+E44)</f>
        <v>0</v>
      </c>
      <c r="O25" s="1">
        <f>SUM(K25+K24+K23+K22+K21+K20)</f>
        <v>96.53500000000001</v>
      </c>
      <c r="P25" s="1">
        <f>SUM(K19+K18+K17+K16)</f>
        <v>2.66</v>
      </c>
      <c r="Q25" s="1">
        <f>SUM(K15+K14+K13+K12+K11+K10)</f>
        <v>0.7799999999999999</v>
      </c>
    </row>
    <row r="26" spans="1:11" ht="8.25">
      <c r="A26" s="10">
        <v>105</v>
      </c>
      <c r="B26" s="11">
        <v>140</v>
      </c>
      <c r="C26" s="6">
        <v>15</v>
      </c>
      <c r="D26" s="6">
        <v>85</v>
      </c>
      <c r="E26" s="6">
        <v>15.4</v>
      </c>
      <c r="F26" s="6"/>
      <c r="G26" s="6">
        <f>CONVERT(A26,"um","mm")</f>
        <v>0.105</v>
      </c>
      <c r="H26" s="6">
        <f t="shared" si="1"/>
        <v>3.2515387669959646</v>
      </c>
      <c r="I26" s="6">
        <v>85</v>
      </c>
      <c r="J26" s="6"/>
      <c r="K26" s="7"/>
    </row>
    <row r="27" spans="1:11" ht="8.25">
      <c r="A27" s="10">
        <v>125</v>
      </c>
      <c r="B27" s="11">
        <v>120</v>
      </c>
      <c r="C27" s="6">
        <v>30.4</v>
      </c>
      <c r="D27" s="6">
        <v>69.6</v>
      </c>
      <c r="E27" s="6">
        <v>22.9</v>
      </c>
      <c r="F27" s="6"/>
      <c r="G27" s="6">
        <f>CONVERT(A27,"um","mm")</f>
        <v>0.125</v>
      </c>
      <c r="H27" s="6">
        <f t="shared" si="1"/>
        <v>3</v>
      </c>
      <c r="I27" s="6">
        <v>69.6</v>
      </c>
      <c r="J27" s="6"/>
      <c r="K27" s="7"/>
    </row>
    <row r="28" spans="1:11" ht="8.25">
      <c r="A28" s="10">
        <v>149</v>
      </c>
      <c r="B28" s="11">
        <v>100</v>
      </c>
      <c r="C28" s="6">
        <v>53.3</v>
      </c>
      <c r="D28" s="6">
        <v>46.7</v>
      </c>
      <c r="E28" s="6">
        <v>23.1</v>
      </c>
      <c r="F28" s="6"/>
      <c r="G28" s="6">
        <f>CONVERT(A28,"um","mm")</f>
        <v>0.149</v>
      </c>
      <c r="H28" s="6">
        <f t="shared" si="1"/>
        <v>2.746615764199926</v>
      </c>
      <c r="I28" s="6">
        <v>46.7</v>
      </c>
      <c r="J28" s="6"/>
      <c r="K28" s="7"/>
    </row>
    <row r="29" spans="1:11" ht="8.25">
      <c r="A29" s="10">
        <v>177</v>
      </c>
      <c r="B29" s="11">
        <v>80</v>
      </c>
      <c r="C29" s="6">
        <v>76.4</v>
      </c>
      <c r="D29" s="6">
        <v>23.6</v>
      </c>
      <c r="E29" s="6">
        <v>15.6</v>
      </c>
      <c r="F29" s="6"/>
      <c r="G29" s="6">
        <f>CONVERT(A29,"um","mm")</f>
        <v>0.177</v>
      </c>
      <c r="H29" s="6">
        <f t="shared" si="1"/>
        <v>2.49817873457909</v>
      </c>
      <c r="I29" s="6">
        <v>23.6</v>
      </c>
      <c r="J29" s="6"/>
      <c r="K29" s="7"/>
    </row>
    <row r="30" spans="1:11" ht="8.25">
      <c r="A30" s="10">
        <v>210</v>
      </c>
      <c r="B30" s="11">
        <v>70</v>
      </c>
      <c r="C30" s="6">
        <v>92</v>
      </c>
      <c r="D30" s="6">
        <v>7.99</v>
      </c>
      <c r="E30" s="6">
        <v>6.83</v>
      </c>
      <c r="F30" s="6"/>
      <c r="G30" s="6">
        <f>CONVERT(A30,"um","mm")</f>
        <v>0.21</v>
      </c>
      <c r="H30" s="6">
        <f t="shared" si="1"/>
        <v>2.2515387669959646</v>
      </c>
      <c r="I30" s="6">
        <v>7.99</v>
      </c>
      <c r="J30" s="6"/>
      <c r="K30" s="7"/>
    </row>
    <row r="31" spans="1:11" ht="8.25">
      <c r="A31" s="10">
        <v>250</v>
      </c>
      <c r="B31" s="11">
        <v>60</v>
      </c>
      <c r="C31" s="6">
        <v>98.8</v>
      </c>
      <c r="D31" s="6">
        <v>1.16</v>
      </c>
      <c r="E31" s="6">
        <v>1.15</v>
      </c>
      <c r="F31" s="6"/>
      <c r="G31" s="6">
        <f>CONVERT(A31,"um","mm")</f>
        <v>0.25</v>
      </c>
      <c r="H31" s="6">
        <f t="shared" si="1"/>
        <v>2</v>
      </c>
      <c r="I31" s="6">
        <v>1.16</v>
      </c>
      <c r="J31" s="6"/>
      <c r="K31" s="7"/>
    </row>
    <row r="32" spans="1:11" ht="8.25">
      <c r="A32" s="10">
        <v>297</v>
      </c>
      <c r="B32" s="11">
        <v>50</v>
      </c>
      <c r="C32" s="6">
        <v>99.98</v>
      </c>
      <c r="D32" s="6">
        <v>0.015</v>
      </c>
      <c r="E32" s="6">
        <v>0.015</v>
      </c>
      <c r="F32" s="6"/>
      <c r="G32" s="6">
        <f>CONVERT(A32,"um","mm")</f>
        <v>0.297</v>
      </c>
      <c r="H32" s="6">
        <f t="shared" si="1"/>
        <v>1.7514651638613215</v>
      </c>
      <c r="I32" s="6">
        <v>0.015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8515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37242.49236111111</v>
      </c>
    </row>
    <row r="2" spans="1:5" ht="8.25">
      <c r="A2" s="1" t="s">
        <v>1</v>
      </c>
      <c r="B2" s="1" t="s">
        <v>61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62</v>
      </c>
      <c r="C3" s="1">
        <f>AVERAGE(E3:F3)</f>
        <v>5.625</v>
      </c>
      <c r="D3" s="1">
        <f>CONVERT(C3,"ft","m")</f>
        <v>1.7145</v>
      </c>
      <c r="E3" s="1">
        <f>CONVERT(VALUE(LEFT(B4,3)),"in","ft")</f>
        <v>5.5</v>
      </c>
      <c r="F3" s="1">
        <f>CONVERT(VALUE(RIGHT(B4,3)),"in","ft")</f>
        <v>5.75</v>
      </c>
    </row>
    <row r="4" spans="1:2" ht="8.25">
      <c r="A4" s="1" t="s">
        <v>5</v>
      </c>
      <c r="B4" s="1" t="s">
        <v>63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70.63</v>
      </c>
      <c r="V10" s="1">
        <f>CONVERT(U10,"um","mm")</f>
        <v>0.07063</v>
      </c>
      <c r="W10" s="1">
        <f>-LOG(V10/1,2)</f>
        <v>3.8235750932728507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95.03</v>
      </c>
      <c r="V11" s="1">
        <f>CONVERT(U11,"um","mm")</f>
        <v>0.09503</v>
      </c>
      <c r="W11" s="1">
        <f aca="true" t="shared" si="2" ref="W11:W18">-LOG(V11/1,2)</f>
        <v>3.3954731603432826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0.025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0.025</v>
      </c>
      <c r="O12" s="1" t="s">
        <v>11</v>
      </c>
      <c r="P12" s="1">
        <v>147.6</v>
      </c>
      <c r="Q12" s="1">
        <f>CONVERT(P12,"um","mm")</f>
        <v>0.1476</v>
      </c>
      <c r="R12" s="1">
        <f t="shared" si="0"/>
        <v>2.7602353734890532</v>
      </c>
      <c r="T12" s="1">
        <v>16</v>
      </c>
      <c r="U12" s="1">
        <v>107.8</v>
      </c>
      <c r="V12" s="1">
        <f>CONVERT(U12,"um","mm")</f>
        <v>0.1078</v>
      </c>
      <c r="W12" s="1">
        <f t="shared" si="2"/>
        <v>3.213570916796944</v>
      </c>
    </row>
    <row r="13" spans="1:23" ht="8.25">
      <c r="A13" s="10">
        <v>0.49</v>
      </c>
      <c r="B13" s="11">
        <v>1100</v>
      </c>
      <c r="C13" s="6">
        <v>0.025</v>
      </c>
      <c r="D13" s="6">
        <v>99.98</v>
      </c>
      <c r="E13" s="6">
        <v>0.26</v>
      </c>
      <c r="F13" s="6"/>
      <c r="G13" s="6">
        <f>CONVERT(A13,"um","mm")</f>
        <v>0.00049</v>
      </c>
      <c r="H13" s="6">
        <f t="shared" si="1"/>
        <v>10.994930630321603</v>
      </c>
      <c r="I13" s="6">
        <v>99.98</v>
      </c>
      <c r="J13" s="6">
        <v>11</v>
      </c>
      <c r="K13" s="7">
        <v>0.26</v>
      </c>
      <c r="O13" s="1" t="s">
        <v>12</v>
      </c>
      <c r="P13" s="1">
        <v>147.7</v>
      </c>
      <c r="Q13" s="1">
        <f>CONVERT(P13,"um","mm")</f>
        <v>0.1477</v>
      </c>
      <c r="R13" s="1">
        <f t="shared" si="0"/>
        <v>2.7592582687846603</v>
      </c>
      <c r="T13" s="1">
        <v>25</v>
      </c>
      <c r="U13" s="1">
        <v>120.7</v>
      </c>
      <c r="V13" s="1">
        <f>CONVERT(U13,"um","mm")</f>
        <v>0.1207</v>
      </c>
      <c r="W13" s="1">
        <f t="shared" si="2"/>
        <v>3.050502418794428</v>
      </c>
    </row>
    <row r="14" spans="1:23" ht="8.25">
      <c r="A14" s="10">
        <v>0.98</v>
      </c>
      <c r="B14" s="11">
        <v>1000</v>
      </c>
      <c r="C14" s="6">
        <v>0.28</v>
      </c>
      <c r="D14" s="6">
        <v>99.7</v>
      </c>
      <c r="E14" s="6">
        <v>0.44</v>
      </c>
      <c r="F14" s="6"/>
      <c r="G14" s="6">
        <f>CONVERT(A14,"um","mm")</f>
        <v>0.00098</v>
      </c>
      <c r="H14" s="6">
        <f t="shared" si="1"/>
        <v>9.994930630321603</v>
      </c>
      <c r="I14" s="6">
        <v>99.7</v>
      </c>
      <c r="J14" s="6">
        <v>10</v>
      </c>
      <c r="K14" s="7">
        <v>0.44</v>
      </c>
      <c r="O14" s="1" t="s">
        <v>29</v>
      </c>
      <c r="P14" s="1">
        <v>57.22</v>
      </c>
      <c r="Q14" s="1">
        <f>CONVERT(P14,"um","mm")</f>
        <v>0.05722</v>
      </c>
      <c r="R14" s="1">
        <f t="shared" si="0"/>
        <v>4.127336692113629</v>
      </c>
      <c r="T14" s="1">
        <v>50</v>
      </c>
      <c r="U14" s="1">
        <v>147.7</v>
      </c>
      <c r="V14" s="1">
        <f>CONVERT(U14,"um","mm")</f>
        <v>0.1477</v>
      </c>
      <c r="W14" s="1">
        <f t="shared" si="2"/>
        <v>2.7592582687846603</v>
      </c>
    </row>
    <row r="15" spans="1:23" ht="8.25">
      <c r="A15" s="10">
        <v>1.95</v>
      </c>
      <c r="B15" s="11">
        <v>900</v>
      </c>
      <c r="C15" s="6">
        <v>0.72</v>
      </c>
      <c r="D15" s="6">
        <v>99.3</v>
      </c>
      <c r="E15" s="6">
        <v>0.46</v>
      </c>
      <c r="F15" s="6"/>
      <c r="G15" s="6">
        <f>CONVERT(A15,"um","mm")</f>
        <v>0.00195</v>
      </c>
      <c r="H15" s="6">
        <f t="shared" si="1"/>
        <v>9.002310160687202</v>
      </c>
      <c r="I15" s="6">
        <v>99.3</v>
      </c>
      <c r="J15" s="6">
        <v>9</v>
      </c>
      <c r="K15" s="7">
        <v>0.46</v>
      </c>
      <c r="O15" s="1" t="s">
        <v>13</v>
      </c>
      <c r="P15" s="1">
        <v>0.999</v>
      </c>
      <c r="Q15" s="1">
        <f>CONVERT(P15,"um","mm")</f>
        <v>0.000999</v>
      </c>
      <c r="R15" s="1">
        <f t="shared" si="0"/>
        <v>9.967227701531757</v>
      </c>
      <c r="T15" s="1">
        <v>75</v>
      </c>
      <c r="U15" s="1">
        <v>177.3</v>
      </c>
      <c r="V15" s="1">
        <f>CONVERT(U15,"um","mm")</f>
        <v>0.1773</v>
      </c>
      <c r="W15" s="1">
        <f t="shared" si="2"/>
        <v>2.495735558650761</v>
      </c>
    </row>
    <row r="16" spans="1:23" ht="8.25">
      <c r="A16" s="10">
        <v>3.9</v>
      </c>
      <c r="B16" s="11">
        <v>800</v>
      </c>
      <c r="C16" s="6">
        <v>1.18</v>
      </c>
      <c r="D16" s="6">
        <v>98.8</v>
      </c>
      <c r="E16" s="6">
        <v>0.41</v>
      </c>
      <c r="F16" s="6"/>
      <c r="G16" s="6">
        <f>CONVERT(A16,"um","mm")</f>
        <v>0.0039</v>
      </c>
      <c r="H16" s="6">
        <f t="shared" si="1"/>
        <v>8.002310160687202</v>
      </c>
      <c r="I16" s="6">
        <v>98.8</v>
      </c>
      <c r="J16" s="6">
        <v>8</v>
      </c>
      <c r="K16" s="7">
        <v>0.41</v>
      </c>
      <c r="O16" s="1" t="s">
        <v>14</v>
      </c>
      <c r="P16" s="1">
        <v>153.8</v>
      </c>
      <c r="Q16" s="1">
        <f>CONVERT(P16,"um","mm")</f>
        <v>0.1538</v>
      </c>
      <c r="R16" s="1">
        <f t="shared" si="0"/>
        <v>2.7008725915876233</v>
      </c>
      <c r="T16" s="1">
        <v>84</v>
      </c>
      <c r="U16" s="1">
        <v>192.4</v>
      </c>
      <c r="V16" s="1">
        <f>CONVERT(U16,"um","mm")</f>
        <v>0.1924</v>
      </c>
      <c r="W16" s="1">
        <f t="shared" si="2"/>
        <v>2.3778192957794078</v>
      </c>
    </row>
    <row r="17" spans="1:23" ht="8.25">
      <c r="A17" s="10">
        <v>7.8</v>
      </c>
      <c r="B17" s="11">
        <v>700</v>
      </c>
      <c r="C17" s="6">
        <v>1.59</v>
      </c>
      <c r="D17" s="6">
        <v>98.4</v>
      </c>
      <c r="E17" s="6">
        <v>0.4</v>
      </c>
      <c r="F17" s="6"/>
      <c r="G17" s="6">
        <f>CONVERT(A17,"um","mm")</f>
        <v>0.0078</v>
      </c>
      <c r="H17" s="6">
        <f t="shared" si="1"/>
        <v>7.002310160687201</v>
      </c>
      <c r="I17" s="6">
        <v>98.4</v>
      </c>
      <c r="J17" s="6">
        <v>7</v>
      </c>
      <c r="K17" s="7">
        <v>0.4</v>
      </c>
      <c r="O17" s="1" t="s">
        <v>15</v>
      </c>
      <c r="P17" s="1">
        <v>46.87</v>
      </c>
      <c r="T17" s="1">
        <v>90</v>
      </c>
      <c r="U17" s="1">
        <v>206.8</v>
      </c>
      <c r="V17" s="1">
        <f>CONVERT(U17,"um","mm")</f>
        <v>0.2068</v>
      </c>
      <c r="W17" s="1">
        <f t="shared" si="2"/>
        <v>2.2736919092345147</v>
      </c>
    </row>
    <row r="18" spans="1:23" ht="8.25">
      <c r="A18" s="10">
        <v>15.6</v>
      </c>
      <c r="B18" s="11">
        <v>600</v>
      </c>
      <c r="C18" s="6">
        <v>1.99</v>
      </c>
      <c r="D18" s="6">
        <v>98</v>
      </c>
      <c r="E18" s="6">
        <v>0.52</v>
      </c>
      <c r="F18" s="6"/>
      <c r="G18" s="6">
        <f>CONVERT(A18,"um","mm")</f>
        <v>0.0156</v>
      </c>
      <c r="H18" s="6">
        <f t="shared" si="1"/>
        <v>6.002310160687201</v>
      </c>
      <c r="I18" s="6">
        <v>98</v>
      </c>
      <c r="J18" s="6">
        <v>6</v>
      </c>
      <c r="K18" s="7">
        <v>0.52</v>
      </c>
      <c r="O18" s="1" t="s">
        <v>16</v>
      </c>
      <c r="P18" s="1">
        <v>2197</v>
      </c>
      <c r="T18" s="1">
        <v>95</v>
      </c>
      <c r="U18" s="1">
        <v>224.5</v>
      </c>
      <c r="V18" s="1">
        <f>CONVERT(U18,"um","mm")</f>
        <v>0.2245</v>
      </c>
      <c r="W18" s="1">
        <f t="shared" si="2"/>
        <v>2.1552126499209403</v>
      </c>
    </row>
    <row r="19" spans="1:16" ht="8.25">
      <c r="A19" s="10">
        <v>31.2</v>
      </c>
      <c r="B19" s="11">
        <v>500</v>
      </c>
      <c r="C19" s="6">
        <v>2.51</v>
      </c>
      <c r="D19" s="6">
        <v>97.5</v>
      </c>
      <c r="E19" s="6">
        <v>0.22</v>
      </c>
      <c r="F19" s="6"/>
      <c r="G19" s="6">
        <f>CONVERT(A19,"um","mm")</f>
        <v>0.0312</v>
      </c>
      <c r="H19" s="6">
        <f t="shared" si="1"/>
        <v>5.002310160687201</v>
      </c>
      <c r="I19" s="6">
        <v>97.5</v>
      </c>
      <c r="J19" s="6">
        <v>5</v>
      </c>
      <c r="K19" s="7">
        <f>SUM(E19+E20+E21+E22)</f>
        <v>1.67</v>
      </c>
      <c r="O19" s="1" t="s">
        <v>17</v>
      </c>
      <c r="P19" s="1">
        <v>31.75</v>
      </c>
    </row>
    <row r="20" spans="1:31" ht="8.25">
      <c r="A20" s="10">
        <v>37.2</v>
      </c>
      <c r="B20" s="11">
        <v>400</v>
      </c>
      <c r="C20" s="6">
        <v>2.73</v>
      </c>
      <c r="D20" s="6">
        <v>97.3</v>
      </c>
      <c r="E20" s="6">
        <v>0.27</v>
      </c>
      <c r="F20" s="6"/>
      <c r="G20" s="6">
        <f>CONVERT(A20,"um","mm")</f>
        <v>0.0372</v>
      </c>
      <c r="H20" s="6">
        <f t="shared" si="1"/>
        <v>4.748553568441418</v>
      </c>
      <c r="I20" s="6">
        <v>97.3</v>
      </c>
      <c r="J20" s="6">
        <v>4</v>
      </c>
      <c r="K20" s="7">
        <f>SUM(E23+E24+E25+E26)</f>
        <v>24.439999999999998</v>
      </c>
      <c r="O20" s="1" t="s">
        <v>30</v>
      </c>
      <c r="P20" s="1">
        <v>-0.381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3</v>
      </c>
      <c r="D21" s="6">
        <v>97</v>
      </c>
      <c r="E21" s="6">
        <v>0.43</v>
      </c>
      <c r="F21" s="6"/>
      <c r="G21" s="6">
        <f>CONVERT(A21,"um","mm")</f>
        <v>0.0442</v>
      </c>
      <c r="H21" s="6">
        <f t="shared" si="1"/>
        <v>4.499809820158018</v>
      </c>
      <c r="I21" s="6">
        <v>97</v>
      </c>
      <c r="J21" s="6">
        <v>3</v>
      </c>
      <c r="K21" s="7">
        <f>SUM(E27+E28+E29+E30)</f>
        <v>70.04</v>
      </c>
      <c r="O21" s="1" t="s">
        <v>31</v>
      </c>
      <c r="P21" s="1">
        <v>0.904</v>
      </c>
      <c r="U21" s="1">
        <v>0.07063</v>
      </c>
      <c r="V21" s="1">
        <v>0.09503</v>
      </c>
      <c r="W21" s="1">
        <v>0.1078</v>
      </c>
      <c r="X21" s="1">
        <v>0.1207</v>
      </c>
      <c r="Y21" s="1">
        <v>0.1477</v>
      </c>
      <c r="Z21" s="1">
        <v>0.1773</v>
      </c>
      <c r="AA21" s="1">
        <v>0.1924</v>
      </c>
      <c r="AB21" s="1">
        <v>0.2068</v>
      </c>
      <c r="AC21" s="1">
        <v>0.2245</v>
      </c>
      <c r="AD21" s="1">
        <f>((W21+AA21)/2)</f>
        <v>0.1501</v>
      </c>
    </row>
    <row r="22" spans="1:31" ht="8.25">
      <c r="A22" s="10">
        <v>52.6</v>
      </c>
      <c r="B22" s="11">
        <v>270</v>
      </c>
      <c r="C22" s="6">
        <v>3.44</v>
      </c>
      <c r="D22" s="6">
        <v>96.6</v>
      </c>
      <c r="E22" s="6">
        <v>0.75</v>
      </c>
      <c r="F22" s="6"/>
      <c r="G22" s="6">
        <f>CONVERT(A22,"um","mm")</f>
        <v>0.0526</v>
      </c>
      <c r="H22" s="6">
        <f t="shared" si="1"/>
        <v>4.2487933902571475</v>
      </c>
      <c r="I22" s="6">
        <v>96.6</v>
      </c>
      <c r="J22" s="6">
        <v>2</v>
      </c>
      <c r="K22" s="7">
        <f>SUM(E31+E32+E33+E34)</f>
        <v>1.317</v>
      </c>
      <c r="U22" s="1">
        <v>3.8235750932728507</v>
      </c>
      <c r="V22" s="1">
        <v>3.3954731603432826</v>
      </c>
      <c r="W22" s="1">
        <v>3.213570916796944</v>
      </c>
      <c r="X22" s="1">
        <v>3.050502418794428</v>
      </c>
      <c r="Y22" s="1">
        <v>2.7592582687846603</v>
      </c>
      <c r="Z22" s="1">
        <v>2.495735558650761</v>
      </c>
      <c r="AA22" s="1">
        <v>2.3778192957794078</v>
      </c>
      <c r="AB22" s="1">
        <v>2.2736919092345147</v>
      </c>
      <c r="AC22" s="1">
        <v>2.1552126499209403</v>
      </c>
      <c r="AD22" s="1">
        <f>((W22+AA22)/2)</f>
        <v>2.795695106288176</v>
      </c>
      <c r="AE22" s="1">
        <f>((X22-AB22)/2)</f>
        <v>0.3884052547799566</v>
      </c>
    </row>
    <row r="23" spans="1:11" ht="8.25">
      <c r="A23" s="10">
        <v>62.5</v>
      </c>
      <c r="B23" s="11">
        <v>230</v>
      </c>
      <c r="C23" s="6">
        <v>4.19</v>
      </c>
      <c r="D23" s="6">
        <v>95.8</v>
      </c>
      <c r="E23" s="6">
        <v>1.22</v>
      </c>
      <c r="F23" s="6"/>
      <c r="G23" s="6">
        <f>CONVERT(A23,"um","mm")</f>
        <v>0.0625</v>
      </c>
      <c r="H23" s="6">
        <f t="shared" si="1"/>
        <v>4</v>
      </c>
      <c r="I23" s="6">
        <v>95.8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5.41</v>
      </c>
      <c r="D24" s="6">
        <v>94.6</v>
      </c>
      <c r="E24" s="6">
        <v>2.5</v>
      </c>
      <c r="F24" s="6"/>
      <c r="G24" s="6">
        <f>CONVERT(A24,"um","mm")</f>
        <v>0.074</v>
      </c>
      <c r="H24" s="6">
        <f t="shared" si="1"/>
        <v>3.7563309190331378</v>
      </c>
      <c r="I24" s="6">
        <v>94.6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7.91</v>
      </c>
      <c r="D25" s="6">
        <v>92.1</v>
      </c>
      <c r="E25" s="6">
        <v>6.52</v>
      </c>
      <c r="F25" s="6"/>
      <c r="G25" s="6">
        <f>CONVERT(A25,"um","mm")</f>
        <v>0.088</v>
      </c>
      <c r="H25" s="6">
        <f t="shared" si="1"/>
        <v>3.50635266602479</v>
      </c>
      <c r="I25" s="6">
        <v>92.1</v>
      </c>
      <c r="J25" s="6">
        <v>-1</v>
      </c>
      <c r="K25" s="7">
        <f>SUM(E43+E44)</f>
        <v>0</v>
      </c>
      <c r="O25" s="1">
        <f>SUM(K25+K24+K23+K22+K21+K20)</f>
        <v>95.797</v>
      </c>
      <c r="P25" s="1">
        <f>SUM(K19+K18+K17+K16)</f>
        <v>3</v>
      </c>
      <c r="Q25" s="1">
        <f>SUM(K15+K14+K13+K12+K11+K10)</f>
        <v>1.185</v>
      </c>
    </row>
    <row r="26" spans="1:11" ht="8.25">
      <c r="A26" s="10">
        <v>105</v>
      </c>
      <c r="B26" s="11">
        <v>140</v>
      </c>
      <c r="C26" s="6">
        <v>14.4</v>
      </c>
      <c r="D26" s="6">
        <v>85.6</v>
      </c>
      <c r="E26" s="6">
        <v>14.2</v>
      </c>
      <c r="F26" s="6"/>
      <c r="G26" s="6">
        <f>CONVERT(A26,"um","mm")</f>
        <v>0.105</v>
      </c>
      <c r="H26" s="6">
        <f t="shared" si="1"/>
        <v>3.2515387669959646</v>
      </c>
      <c r="I26" s="6">
        <v>85.6</v>
      </c>
      <c r="J26" s="6"/>
      <c r="K26" s="7"/>
    </row>
    <row r="27" spans="1:11" ht="8.25">
      <c r="A27" s="10">
        <v>125</v>
      </c>
      <c r="B27" s="11">
        <v>120</v>
      </c>
      <c r="C27" s="6">
        <v>28.7</v>
      </c>
      <c r="D27" s="6">
        <v>71.3</v>
      </c>
      <c r="E27" s="6">
        <v>22.5</v>
      </c>
      <c r="F27" s="6"/>
      <c r="G27" s="6">
        <f>CONVERT(A27,"um","mm")</f>
        <v>0.125</v>
      </c>
      <c r="H27" s="6">
        <f t="shared" si="1"/>
        <v>3</v>
      </c>
      <c r="I27" s="6">
        <v>71.3</v>
      </c>
      <c r="J27" s="6"/>
      <c r="K27" s="7"/>
    </row>
    <row r="28" spans="1:11" ht="8.25">
      <c r="A28" s="10">
        <v>149</v>
      </c>
      <c r="B28" s="11">
        <v>100</v>
      </c>
      <c r="C28" s="6">
        <v>51.2</v>
      </c>
      <c r="D28" s="6">
        <v>48.8</v>
      </c>
      <c r="E28" s="6">
        <v>23.7</v>
      </c>
      <c r="F28" s="6"/>
      <c r="G28" s="6">
        <f>CONVERT(A28,"um","mm")</f>
        <v>0.149</v>
      </c>
      <c r="H28" s="6">
        <f t="shared" si="1"/>
        <v>2.746615764199926</v>
      </c>
      <c r="I28" s="6">
        <v>48.8</v>
      </c>
      <c r="J28" s="6"/>
      <c r="K28" s="7"/>
    </row>
    <row r="29" spans="1:11" ht="8.25">
      <c r="A29" s="10">
        <v>177</v>
      </c>
      <c r="B29" s="11">
        <v>80</v>
      </c>
      <c r="C29" s="6">
        <v>74.8</v>
      </c>
      <c r="D29" s="6">
        <v>25.2</v>
      </c>
      <c r="E29" s="6">
        <v>16.4</v>
      </c>
      <c r="F29" s="6"/>
      <c r="G29" s="6">
        <f>CONVERT(A29,"um","mm")</f>
        <v>0.177</v>
      </c>
      <c r="H29" s="6">
        <f t="shared" si="1"/>
        <v>2.49817873457909</v>
      </c>
      <c r="I29" s="6">
        <v>25.2</v>
      </c>
      <c r="J29" s="6"/>
      <c r="K29" s="7"/>
    </row>
    <row r="30" spans="1:11" ht="8.25">
      <c r="A30" s="10">
        <v>210</v>
      </c>
      <c r="B30" s="11">
        <v>70</v>
      </c>
      <c r="C30" s="6">
        <v>91.2</v>
      </c>
      <c r="D30" s="6">
        <v>8.76</v>
      </c>
      <c r="E30" s="6">
        <v>7.44</v>
      </c>
      <c r="F30" s="6"/>
      <c r="G30" s="6">
        <f>CONVERT(A30,"um","mm")</f>
        <v>0.21</v>
      </c>
      <c r="H30" s="6">
        <f t="shared" si="1"/>
        <v>2.2515387669959646</v>
      </c>
      <c r="I30" s="6">
        <v>8.76</v>
      </c>
      <c r="J30" s="6"/>
      <c r="K30" s="7"/>
    </row>
    <row r="31" spans="1:11" ht="8.25">
      <c r="A31" s="10">
        <v>250</v>
      </c>
      <c r="B31" s="11">
        <v>60</v>
      </c>
      <c r="C31" s="6">
        <v>98.7</v>
      </c>
      <c r="D31" s="6">
        <v>1.32</v>
      </c>
      <c r="E31" s="6">
        <v>1.3</v>
      </c>
      <c r="F31" s="6"/>
      <c r="G31" s="6">
        <f>CONVERT(A31,"um","mm")</f>
        <v>0.25</v>
      </c>
      <c r="H31" s="6">
        <f t="shared" si="1"/>
        <v>2</v>
      </c>
      <c r="I31" s="6">
        <v>1.32</v>
      </c>
      <c r="J31" s="6"/>
      <c r="K31" s="7"/>
    </row>
    <row r="32" spans="1:11" ht="8.25">
      <c r="A32" s="10">
        <v>297</v>
      </c>
      <c r="B32" s="11">
        <v>50</v>
      </c>
      <c r="C32" s="6">
        <v>99.98</v>
      </c>
      <c r="D32" s="6">
        <v>0.017</v>
      </c>
      <c r="E32" s="6">
        <v>0.017</v>
      </c>
      <c r="F32" s="6"/>
      <c r="G32" s="6">
        <f>CONVERT(A32,"um","mm")</f>
        <v>0.297</v>
      </c>
      <c r="H32" s="6">
        <f t="shared" si="1"/>
        <v>1.7514651638613215</v>
      </c>
      <c r="I32" s="6">
        <v>0.017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5.140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37242.49097222222</v>
      </c>
    </row>
    <row r="2" spans="1:5" ht="8.25">
      <c r="A2" s="1" t="s">
        <v>1</v>
      </c>
      <c r="B2" s="1" t="s">
        <v>58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59</v>
      </c>
      <c r="C3" s="1">
        <f>AVERAGE(E3:F3)</f>
        <v>4.291666666666667</v>
      </c>
      <c r="D3" s="1">
        <f>CONVERT(C3,"ft","m")</f>
        <v>1.3081</v>
      </c>
      <c r="E3" s="1">
        <f>CONVERT(VALUE(LEFT(B4,3)),"in","ft")</f>
        <v>4.166666666666667</v>
      </c>
      <c r="F3" s="1">
        <f>CONVERT(VALUE(RIGHT(B4,3)),"in","ft")</f>
        <v>4.416666666666667</v>
      </c>
    </row>
    <row r="4" spans="1:2" ht="8.25">
      <c r="A4" s="1" t="s">
        <v>5</v>
      </c>
      <c r="B4" s="1" t="s">
        <v>60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1.03</v>
      </c>
      <c r="V10" s="1">
        <f>CONVERT(U10,"um","mm")</f>
        <v>0.00103</v>
      </c>
      <c r="W10" s="1">
        <f>-LOG(V10/1,2)</f>
        <v>9.923139947253594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1.729</v>
      </c>
      <c r="V11" s="1">
        <f>CONVERT(U11,"um","mm")</f>
        <v>0.001729</v>
      </c>
      <c r="W11" s="1">
        <f aca="true" t="shared" si="2" ref="W11:W18">-LOG(V11/1,2)</f>
        <v>9.175846415681892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0.46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0.46</v>
      </c>
      <c r="O12" s="1" t="s">
        <v>11</v>
      </c>
      <c r="P12" s="1">
        <v>35.54</v>
      </c>
      <c r="Q12" s="1">
        <f>CONVERT(P12,"um","mm")</f>
        <v>0.03554</v>
      </c>
      <c r="R12" s="1">
        <f t="shared" si="0"/>
        <v>4.814412508408134</v>
      </c>
      <c r="T12" s="1">
        <v>16</v>
      </c>
      <c r="U12" s="1">
        <v>2.776</v>
      </c>
      <c r="V12" s="1">
        <f>CONVERT(U12,"um","mm")</f>
        <v>0.002776</v>
      </c>
      <c r="W12" s="1">
        <f t="shared" si="2"/>
        <v>8.492776716745913</v>
      </c>
    </row>
    <row r="13" spans="1:23" ht="8.25">
      <c r="A13" s="10">
        <v>0.49</v>
      </c>
      <c r="B13" s="11">
        <v>1100</v>
      </c>
      <c r="C13" s="6">
        <v>0.46</v>
      </c>
      <c r="D13" s="6">
        <v>99.5</v>
      </c>
      <c r="E13" s="6">
        <v>4.13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4.13</v>
      </c>
      <c r="O13" s="1" t="s">
        <v>12</v>
      </c>
      <c r="P13" s="1">
        <v>17.39</v>
      </c>
      <c r="Q13" s="1">
        <f>CONVERT(P13,"um","mm")</f>
        <v>0.01739</v>
      </c>
      <c r="R13" s="1">
        <f t="shared" si="0"/>
        <v>5.8455982571302245</v>
      </c>
      <c r="T13" s="1">
        <v>25</v>
      </c>
      <c r="U13" s="1">
        <v>4.749</v>
      </c>
      <c r="V13" s="1">
        <f>CONVERT(U13,"um","mm")</f>
        <v>0.004749</v>
      </c>
      <c r="W13" s="1">
        <f t="shared" si="2"/>
        <v>7.7181605284658374</v>
      </c>
    </row>
    <row r="14" spans="1:23" ht="8.25">
      <c r="A14" s="10">
        <v>0.98</v>
      </c>
      <c r="B14" s="11">
        <v>1000</v>
      </c>
      <c r="C14" s="6">
        <v>4.59</v>
      </c>
      <c r="D14" s="6">
        <v>95.4</v>
      </c>
      <c r="E14" s="6">
        <v>6.78</v>
      </c>
      <c r="F14" s="6"/>
      <c r="G14" s="6">
        <f>CONVERT(A14,"um","mm")</f>
        <v>0.00098</v>
      </c>
      <c r="H14" s="6">
        <f t="shared" si="1"/>
        <v>9.994930630321603</v>
      </c>
      <c r="I14" s="6">
        <v>95.4</v>
      </c>
      <c r="J14" s="6">
        <v>10</v>
      </c>
      <c r="K14" s="7">
        <v>6.78</v>
      </c>
      <c r="O14" s="1" t="s">
        <v>29</v>
      </c>
      <c r="P14" s="1">
        <v>4.886</v>
      </c>
      <c r="Q14" s="1">
        <f>CONVERT(P14,"um","mm")</f>
        <v>0.004886</v>
      </c>
      <c r="R14" s="1">
        <f t="shared" si="0"/>
        <v>7.677130421056918</v>
      </c>
      <c r="T14" s="1">
        <v>50</v>
      </c>
      <c r="U14" s="1">
        <v>17.39</v>
      </c>
      <c r="V14" s="1">
        <f>CONVERT(U14,"um","mm")</f>
        <v>0.01739</v>
      </c>
      <c r="W14" s="1">
        <f t="shared" si="2"/>
        <v>5.8455982571302245</v>
      </c>
    </row>
    <row r="15" spans="1:23" ht="8.25">
      <c r="A15" s="10">
        <v>1.95</v>
      </c>
      <c r="B15" s="11">
        <v>900</v>
      </c>
      <c r="C15" s="6">
        <v>11.4</v>
      </c>
      <c r="D15" s="6">
        <v>88.6</v>
      </c>
      <c r="E15" s="6">
        <v>10.1</v>
      </c>
      <c r="F15" s="6"/>
      <c r="G15" s="6">
        <f>CONVERT(A15,"um","mm")</f>
        <v>0.00195</v>
      </c>
      <c r="H15" s="6">
        <f t="shared" si="1"/>
        <v>9.002310160687202</v>
      </c>
      <c r="I15" s="6">
        <v>88.6</v>
      </c>
      <c r="J15" s="6">
        <v>9</v>
      </c>
      <c r="K15" s="7">
        <v>10.1</v>
      </c>
      <c r="O15" s="1" t="s">
        <v>13</v>
      </c>
      <c r="P15" s="1">
        <v>2.043</v>
      </c>
      <c r="Q15" s="1">
        <f>CONVERT(P15,"um","mm")</f>
        <v>0.002043</v>
      </c>
      <c r="R15" s="1">
        <f t="shared" si="0"/>
        <v>8.935095080590946</v>
      </c>
      <c r="T15" s="1">
        <v>75</v>
      </c>
      <c r="U15" s="1">
        <v>37.75</v>
      </c>
      <c r="V15" s="1">
        <f>CONVERT(U15,"um","mm")</f>
        <v>0.03775</v>
      </c>
      <c r="W15" s="1">
        <f t="shared" si="2"/>
        <v>4.727379545337008</v>
      </c>
    </row>
    <row r="16" spans="1:23" ht="8.25">
      <c r="A16" s="10">
        <v>3.9</v>
      </c>
      <c r="B16" s="11">
        <v>800</v>
      </c>
      <c r="C16" s="6">
        <v>21.5</v>
      </c>
      <c r="D16" s="6">
        <v>78.5</v>
      </c>
      <c r="E16" s="6">
        <v>12.9</v>
      </c>
      <c r="F16" s="6"/>
      <c r="G16" s="6">
        <f>CONVERT(A16,"um","mm")</f>
        <v>0.0039</v>
      </c>
      <c r="H16" s="6">
        <f t="shared" si="1"/>
        <v>8.002310160687202</v>
      </c>
      <c r="I16" s="6">
        <v>78.5</v>
      </c>
      <c r="J16" s="6">
        <v>8</v>
      </c>
      <c r="K16" s="7">
        <v>12.9</v>
      </c>
      <c r="O16" s="1" t="s">
        <v>14</v>
      </c>
      <c r="P16" s="1">
        <v>34.58</v>
      </c>
      <c r="Q16" s="1">
        <f>CONVERT(P16,"um","mm")</f>
        <v>0.03458</v>
      </c>
      <c r="R16" s="1">
        <f t="shared" si="0"/>
        <v>4.853918320794531</v>
      </c>
      <c r="T16" s="1">
        <v>84</v>
      </c>
      <c r="U16" s="1">
        <v>50.02</v>
      </c>
      <c r="V16" s="1">
        <f>CONVERT(U16,"um","mm")</f>
        <v>0.05002000000000001</v>
      </c>
      <c r="W16" s="1">
        <f t="shared" si="2"/>
        <v>4.321351132255842</v>
      </c>
    </row>
    <row r="17" spans="1:23" ht="8.25">
      <c r="A17" s="10">
        <v>7.8</v>
      </c>
      <c r="B17" s="11">
        <v>700</v>
      </c>
      <c r="C17" s="6">
        <v>34.3</v>
      </c>
      <c r="D17" s="6">
        <v>65.7</v>
      </c>
      <c r="E17" s="6">
        <v>13.2</v>
      </c>
      <c r="F17" s="6"/>
      <c r="G17" s="6">
        <f>CONVERT(A17,"um","mm")</f>
        <v>0.0078</v>
      </c>
      <c r="H17" s="6">
        <f t="shared" si="1"/>
        <v>7.002310160687201</v>
      </c>
      <c r="I17" s="6">
        <v>65.7</v>
      </c>
      <c r="J17" s="6">
        <v>7</v>
      </c>
      <c r="K17" s="7">
        <v>13.2</v>
      </c>
      <c r="O17" s="1" t="s">
        <v>15</v>
      </c>
      <c r="P17" s="1">
        <v>66.51</v>
      </c>
      <c r="T17" s="1">
        <v>90</v>
      </c>
      <c r="U17" s="1">
        <v>68.49</v>
      </c>
      <c r="V17" s="1">
        <f>CONVERT(U17,"um","mm")</f>
        <v>0.06849</v>
      </c>
      <c r="W17" s="1">
        <f t="shared" si="2"/>
        <v>3.8679628294909545</v>
      </c>
    </row>
    <row r="18" spans="1:23" ht="8.25">
      <c r="A18" s="10">
        <v>15.6</v>
      </c>
      <c r="B18" s="11">
        <v>600</v>
      </c>
      <c r="C18" s="6">
        <v>47.5</v>
      </c>
      <c r="D18" s="6">
        <v>52.5</v>
      </c>
      <c r="E18" s="6">
        <v>20.5</v>
      </c>
      <c r="F18" s="6"/>
      <c r="G18" s="6">
        <f>CONVERT(A18,"um","mm")</f>
        <v>0.0156</v>
      </c>
      <c r="H18" s="6">
        <f t="shared" si="1"/>
        <v>6.002310160687201</v>
      </c>
      <c r="I18" s="6">
        <v>52.5</v>
      </c>
      <c r="J18" s="6">
        <v>6</v>
      </c>
      <c r="K18" s="7">
        <v>20.5</v>
      </c>
      <c r="O18" s="1" t="s">
        <v>16</v>
      </c>
      <c r="P18" s="1">
        <v>4423</v>
      </c>
      <c r="T18" s="1">
        <v>95</v>
      </c>
      <c r="U18" s="1">
        <v>131.8</v>
      </c>
      <c r="V18" s="1">
        <f>CONVERT(U18,"um","mm")</f>
        <v>0.1318</v>
      </c>
      <c r="W18" s="1">
        <f t="shared" si="2"/>
        <v>2.923577724541398</v>
      </c>
    </row>
    <row r="19" spans="1:16" ht="8.25">
      <c r="A19" s="10">
        <v>31.2</v>
      </c>
      <c r="B19" s="11">
        <v>500</v>
      </c>
      <c r="C19" s="6">
        <v>68</v>
      </c>
      <c r="D19" s="6">
        <v>32</v>
      </c>
      <c r="E19" s="6">
        <v>6.5</v>
      </c>
      <c r="F19" s="6"/>
      <c r="G19" s="6">
        <f>CONVERT(A19,"um","mm")</f>
        <v>0.0312</v>
      </c>
      <c r="H19" s="6">
        <f t="shared" si="1"/>
        <v>5.002310160687201</v>
      </c>
      <c r="I19" s="6">
        <v>32</v>
      </c>
      <c r="J19" s="6">
        <v>5</v>
      </c>
      <c r="K19" s="7">
        <f>SUM(E19+E20+E21+E22)</f>
        <v>20.740000000000002</v>
      </c>
      <c r="O19" s="1" t="s">
        <v>17</v>
      </c>
      <c r="P19" s="1">
        <v>187.1</v>
      </c>
    </row>
    <row r="20" spans="1:31" ht="8.25">
      <c r="A20" s="10">
        <v>37.2</v>
      </c>
      <c r="B20" s="11">
        <v>400</v>
      </c>
      <c r="C20" s="6">
        <v>74.5</v>
      </c>
      <c r="D20" s="6">
        <v>25.5</v>
      </c>
      <c r="E20" s="6">
        <v>5.96</v>
      </c>
      <c r="F20" s="6"/>
      <c r="G20" s="6">
        <f>CONVERT(A20,"um","mm")</f>
        <v>0.0372</v>
      </c>
      <c r="H20" s="6">
        <f t="shared" si="1"/>
        <v>4.748553568441418</v>
      </c>
      <c r="I20" s="6">
        <v>25.5</v>
      </c>
      <c r="J20" s="6">
        <v>4</v>
      </c>
      <c r="K20" s="7">
        <f>SUM(E23+E24+E25+E26)</f>
        <v>5.97</v>
      </c>
      <c r="O20" s="1" t="s">
        <v>30</v>
      </c>
      <c r="P20" s="1">
        <v>4.843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80.4</v>
      </c>
      <c r="D21" s="6">
        <v>19.6</v>
      </c>
      <c r="E21" s="6">
        <v>4.91</v>
      </c>
      <c r="F21" s="6"/>
      <c r="G21" s="6">
        <f>CONVERT(A21,"um","mm")</f>
        <v>0.0442</v>
      </c>
      <c r="H21" s="6">
        <f t="shared" si="1"/>
        <v>4.499809820158018</v>
      </c>
      <c r="I21" s="6">
        <v>19.6</v>
      </c>
      <c r="J21" s="6">
        <v>3</v>
      </c>
      <c r="K21" s="7">
        <f>SUM(E27+E28+E29+E30)</f>
        <v>3.13</v>
      </c>
      <c r="O21" s="1" t="s">
        <v>31</v>
      </c>
      <c r="P21" s="1">
        <v>28.78</v>
      </c>
      <c r="U21" s="1">
        <v>0.00103</v>
      </c>
      <c r="V21" s="1">
        <v>0.001729</v>
      </c>
      <c r="W21" s="1">
        <v>0.002776</v>
      </c>
      <c r="X21" s="1">
        <v>0.004749</v>
      </c>
      <c r="Y21" s="1">
        <v>0.01739</v>
      </c>
      <c r="Z21" s="1">
        <v>0.03775</v>
      </c>
      <c r="AA21" s="1">
        <v>0.05002000000000001</v>
      </c>
      <c r="AB21" s="1">
        <v>0.06849</v>
      </c>
      <c r="AC21" s="1">
        <v>0.1318</v>
      </c>
      <c r="AD21" s="1">
        <f>((W21+AA21)/2)</f>
        <v>0.026398000000000005</v>
      </c>
    </row>
    <row r="22" spans="1:31" ht="8.25">
      <c r="A22" s="10">
        <v>52.6</v>
      </c>
      <c r="B22" s="11">
        <v>270</v>
      </c>
      <c r="C22" s="6">
        <v>85.3</v>
      </c>
      <c r="D22" s="6">
        <v>14.7</v>
      </c>
      <c r="E22" s="6">
        <v>3.37</v>
      </c>
      <c r="F22" s="6"/>
      <c r="G22" s="6">
        <f>CONVERT(A22,"um","mm")</f>
        <v>0.0526</v>
      </c>
      <c r="H22" s="6">
        <f t="shared" si="1"/>
        <v>4.2487933902571475</v>
      </c>
      <c r="I22" s="6">
        <v>14.7</v>
      </c>
      <c r="J22" s="6">
        <v>2</v>
      </c>
      <c r="K22" s="7">
        <f>SUM(E31+E32+E33+E34)</f>
        <v>1.75</v>
      </c>
      <c r="U22" s="1">
        <v>9.923139947253594</v>
      </c>
      <c r="V22" s="1">
        <v>9.175846415681892</v>
      </c>
      <c r="W22" s="1">
        <v>8.492776716745913</v>
      </c>
      <c r="X22" s="1">
        <v>7.7181605284658374</v>
      </c>
      <c r="Y22" s="1">
        <v>5.8455982571302245</v>
      </c>
      <c r="Z22" s="1">
        <v>4.727379545337008</v>
      </c>
      <c r="AA22" s="1">
        <v>4.321351132255842</v>
      </c>
      <c r="AB22" s="1">
        <v>3.8679628294909545</v>
      </c>
      <c r="AC22" s="1">
        <v>2.923577724541398</v>
      </c>
      <c r="AD22" s="1">
        <f>((W22+AA22)/2)</f>
        <v>6.407063924500878</v>
      </c>
      <c r="AE22" s="1">
        <f>((X22-AB22)/2)</f>
        <v>1.9250988494874415</v>
      </c>
    </row>
    <row r="23" spans="1:11" ht="8.25">
      <c r="A23" s="10">
        <v>62.5</v>
      </c>
      <c r="B23" s="11">
        <v>230</v>
      </c>
      <c r="C23" s="6">
        <v>88.7</v>
      </c>
      <c r="D23" s="6">
        <v>11.3</v>
      </c>
      <c r="E23" s="6">
        <v>2.14</v>
      </c>
      <c r="F23" s="6"/>
      <c r="G23" s="6">
        <f>CONVERT(A23,"um","mm")</f>
        <v>0.0625</v>
      </c>
      <c r="H23" s="6">
        <f t="shared" si="1"/>
        <v>4</v>
      </c>
      <c r="I23" s="6">
        <v>11.3</v>
      </c>
      <c r="J23" s="6">
        <v>1</v>
      </c>
      <c r="K23" s="7">
        <f>SUM(E35+E36+E37+E38)</f>
        <v>0.4442</v>
      </c>
    </row>
    <row r="24" spans="1:17" ht="8.25">
      <c r="A24" s="10">
        <v>74</v>
      </c>
      <c r="B24" s="11">
        <v>200</v>
      </c>
      <c r="C24" s="6">
        <v>90.9</v>
      </c>
      <c r="D24" s="6">
        <v>9.15</v>
      </c>
      <c r="E24" s="6">
        <v>1.48</v>
      </c>
      <c r="F24" s="6"/>
      <c r="G24" s="6">
        <f>CONVERT(A24,"um","mm")</f>
        <v>0.074</v>
      </c>
      <c r="H24" s="6">
        <f t="shared" si="1"/>
        <v>3.7563309190331378</v>
      </c>
      <c r="I24" s="6">
        <v>9.15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92.3</v>
      </c>
      <c r="D25" s="6">
        <v>7.66</v>
      </c>
      <c r="E25" s="6">
        <v>1.23</v>
      </c>
      <c r="F25" s="6"/>
      <c r="G25" s="6">
        <f>CONVERT(A25,"um","mm")</f>
        <v>0.088</v>
      </c>
      <c r="H25" s="6">
        <f t="shared" si="1"/>
        <v>3.50635266602479</v>
      </c>
      <c r="I25" s="6">
        <v>7.66</v>
      </c>
      <c r="J25" s="6">
        <v>-1</v>
      </c>
      <c r="K25" s="7">
        <f>SUM(E43+E44)</f>
        <v>0</v>
      </c>
      <c r="O25" s="1">
        <f>SUM(K25+K24+K23+K22+K21+K20)</f>
        <v>11.2942</v>
      </c>
      <c r="P25" s="1">
        <f>SUM(K19+K18+K17+K16)</f>
        <v>67.34</v>
      </c>
      <c r="Q25" s="1">
        <f>SUM(K15+K14+K13+K12+K11+K10)</f>
        <v>21.47</v>
      </c>
    </row>
    <row r="26" spans="1:11" ht="8.25">
      <c r="A26" s="10">
        <v>105</v>
      </c>
      <c r="B26" s="11">
        <v>140</v>
      </c>
      <c r="C26" s="6">
        <v>93.6</v>
      </c>
      <c r="D26" s="6">
        <v>6.43</v>
      </c>
      <c r="E26" s="6">
        <v>1.12</v>
      </c>
      <c r="F26" s="6"/>
      <c r="G26" s="6">
        <f>CONVERT(A26,"um","mm")</f>
        <v>0.105</v>
      </c>
      <c r="H26" s="6">
        <f t="shared" si="1"/>
        <v>3.2515387669959646</v>
      </c>
      <c r="I26" s="6">
        <v>6.43</v>
      </c>
      <c r="J26" s="6"/>
      <c r="K26" s="7"/>
    </row>
    <row r="27" spans="1:11" ht="8.25">
      <c r="A27" s="10">
        <v>125</v>
      </c>
      <c r="B27" s="11">
        <v>120</v>
      </c>
      <c r="C27" s="6">
        <v>94.7</v>
      </c>
      <c r="D27" s="6">
        <v>5.32</v>
      </c>
      <c r="E27" s="6">
        <v>0.97</v>
      </c>
      <c r="F27" s="6"/>
      <c r="G27" s="6">
        <f>CONVERT(A27,"um","mm")</f>
        <v>0.125</v>
      </c>
      <c r="H27" s="6">
        <f t="shared" si="1"/>
        <v>3</v>
      </c>
      <c r="I27" s="6">
        <v>5.32</v>
      </c>
      <c r="J27" s="6"/>
      <c r="K27" s="7"/>
    </row>
    <row r="28" spans="1:11" ht="8.25">
      <c r="A28" s="10">
        <v>149</v>
      </c>
      <c r="B28" s="11">
        <v>100</v>
      </c>
      <c r="C28" s="6">
        <v>95.7</v>
      </c>
      <c r="D28" s="6">
        <v>4.35</v>
      </c>
      <c r="E28" s="6">
        <v>0.79</v>
      </c>
      <c r="F28" s="6"/>
      <c r="G28" s="6">
        <f>CONVERT(A28,"um","mm")</f>
        <v>0.149</v>
      </c>
      <c r="H28" s="6">
        <f t="shared" si="1"/>
        <v>2.746615764199926</v>
      </c>
      <c r="I28" s="6">
        <v>4.35</v>
      </c>
      <c r="J28" s="6"/>
      <c r="K28" s="7"/>
    </row>
    <row r="29" spans="1:11" ht="8.25">
      <c r="A29" s="10">
        <v>177</v>
      </c>
      <c r="B29" s="11">
        <v>80</v>
      </c>
      <c r="C29" s="6">
        <v>96.4</v>
      </c>
      <c r="D29" s="6">
        <v>3.56</v>
      </c>
      <c r="E29" s="6">
        <v>0.71</v>
      </c>
      <c r="F29" s="6"/>
      <c r="G29" s="6">
        <f>CONVERT(A29,"um","mm")</f>
        <v>0.177</v>
      </c>
      <c r="H29" s="6">
        <f t="shared" si="1"/>
        <v>2.49817873457909</v>
      </c>
      <c r="I29" s="6">
        <v>3.56</v>
      </c>
      <c r="J29" s="6"/>
      <c r="K29" s="7"/>
    </row>
    <row r="30" spans="1:11" ht="8.25">
      <c r="A30" s="10">
        <v>210</v>
      </c>
      <c r="B30" s="11">
        <v>70</v>
      </c>
      <c r="C30" s="6">
        <v>97.2</v>
      </c>
      <c r="D30" s="6">
        <v>2.85</v>
      </c>
      <c r="E30" s="6">
        <v>0.66</v>
      </c>
      <c r="F30" s="6"/>
      <c r="G30" s="6">
        <f>CONVERT(A30,"um","mm")</f>
        <v>0.21</v>
      </c>
      <c r="H30" s="6">
        <f t="shared" si="1"/>
        <v>2.2515387669959646</v>
      </c>
      <c r="I30" s="6">
        <v>2.85</v>
      </c>
      <c r="J30" s="6"/>
      <c r="K30" s="7"/>
    </row>
    <row r="31" spans="1:11" ht="8.25">
      <c r="A31" s="10">
        <v>250</v>
      </c>
      <c r="B31" s="11">
        <v>60</v>
      </c>
      <c r="C31" s="6">
        <v>97.8</v>
      </c>
      <c r="D31" s="6">
        <v>2.18</v>
      </c>
      <c r="E31" s="6">
        <v>0.52</v>
      </c>
      <c r="F31" s="6"/>
      <c r="G31" s="6">
        <f>CONVERT(A31,"um","mm")</f>
        <v>0.25</v>
      </c>
      <c r="H31" s="6">
        <f t="shared" si="1"/>
        <v>2</v>
      </c>
      <c r="I31" s="6">
        <v>2.18</v>
      </c>
      <c r="J31" s="6"/>
      <c r="K31" s="7"/>
    </row>
    <row r="32" spans="1:11" ht="8.25">
      <c r="A32" s="10">
        <v>297</v>
      </c>
      <c r="B32" s="11">
        <v>50</v>
      </c>
      <c r="C32" s="6">
        <v>98.3</v>
      </c>
      <c r="D32" s="6">
        <v>1.67</v>
      </c>
      <c r="E32" s="6">
        <v>0.42</v>
      </c>
      <c r="F32" s="6"/>
      <c r="G32" s="6">
        <f>CONVERT(A32,"um","mm")</f>
        <v>0.297</v>
      </c>
      <c r="H32" s="6">
        <f t="shared" si="1"/>
        <v>1.7514651638613215</v>
      </c>
      <c r="I32" s="6">
        <v>1.67</v>
      </c>
      <c r="J32" s="6"/>
      <c r="K32" s="7"/>
    </row>
    <row r="33" spans="1:11" ht="8.25">
      <c r="A33" s="10">
        <v>354</v>
      </c>
      <c r="B33" s="11">
        <v>45</v>
      </c>
      <c r="C33" s="6">
        <v>98.8</v>
      </c>
      <c r="D33" s="6">
        <v>1.25</v>
      </c>
      <c r="E33" s="6">
        <v>0.39</v>
      </c>
      <c r="F33" s="6"/>
      <c r="G33" s="6">
        <f>CONVERT(A33,"um","mm")</f>
        <v>0.354</v>
      </c>
      <c r="H33" s="6">
        <f t="shared" si="1"/>
        <v>1.4981787345790896</v>
      </c>
      <c r="I33" s="6">
        <v>1.25</v>
      </c>
      <c r="J33" s="6"/>
      <c r="K33" s="7"/>
    </row>
    <row r="34" spans="1:11" ht="8.25">
      <c r="A34" s="10">
        <v>420</v>
      </c>
      <c r="B34" s="11">
        <v>40</v>
      </c>
      <c r="C34" s="6">
        <v>99.1</v>
      </c>
      <c r="D34" s="6">
        <v>0.86</v>
      </c>
      <c r="E34" s="6">
        <v>0.42</v>
      </c>
      <c r="F34" s="6"/>
      <c r="G34" s="6">
        <f>CONVERT(A34,"um","mm")</f>
        <v>0.42</v>
      </c>
      <c r="H34" s="6">
        <f t="shared" si="1"/>
        <v>1.2515387669959643</v>
      </c>
      <c r="I34" s="6">
        <v>0.86</v>
      </c>
      <c r="J34" s="6"/>
      <c r="K34" s="7"/>
    </row>
    <row r="35" spans="1:11" ht="8.25">
      <c r="A35" s="10">
        <v>500</v>
      </c>
      <c r="B35" s="11">
        <v>35</v>
      </c>
      <c r="C35" s="6">
        <v>99.6</v>
      </c>
      <c r="D35" s="6">
        <v>0.44</v>
      </c>
      <c r="E35" s="6">
        <v>0.33</v>
      </c>
      <c r="F35" s="6"/>
      <c r="G35" s="6">
        <f>CONVERT(A35,"um","mm")</f>
        <v>0.5</v>
      </c>
      <c r="H35" s="6">
        <f t="shared" si="1"/>
        <v>1</v>
      </c>
      <c r="I35" s="6">
        <v>0.44</v>
      </c>
      <c r="J35" s="6"/>
      <c r="K35" s="7"/>
    </row>
    <row r="36" spans="1:11" ht="8.25">
      <c r="A36" s="10">
        <v>590</v>
      </c>
      <c r="B36" s="11">
        <v>30</v>
      </c>
      <c r="C36" s="6">
        <v>99.9</v>
      </c>
      <c r="D36" s="6">
        <v>0.12</v>
      </c>
      <c r="E36" s="6">
        <v>0.11</v>
      </c>
      <c r="F36" s="6"/>
      <c r="G36" s="6">
        <f>CONVERT(A36,"um","mm")</f>
        <v>0.59</v>
      </c>
      <c r="H36" s="6">
        <f t="shared" si="1"/>
        <v>0.7612131404128836</v>
      </c>
      <c r="I36" s="6">
        <v>0.12</v>
      </c>
      <c r="J36" s="6"/>
      <c r="K36" s="7"/>
    </row>
    <row r="37" spans="1:11" ht="8.25">
      <c r="A37" s="10">
        <v>710</v>
      </c>
      <c r="B37" s="11">
        <v>25</v>
      </c>
      <c r="C37" s="6">
        <v>99.996</v>
      </c>
      <c r="D37" s="6">
        <v>0.0042</v>
      </c>
      <c r="E37" s="6">
        <v>0.0042</v>
      </c>
      <c r="F37" s="6"/>
      <c r="G37" s="6">
        <f>CONVERT(A37,"um","mm")</f>
        <v>0.71</v>
      </c>
      <c r="H37" s="6">
        <f t="shared" si="1"/>
        <v>0.49410907027004275</v>
      </c>
      <c r="I37" s="6">
        <v>0.0042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5742187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37242.49166666667</v>
      </c>
    </row>
    <row r="2" spans="1:5" ht="8.25">
      <c r="A2" s="1" t="s">
        <v>1</v>
      </c>
      <c r="B2" s="1" t="s">
        <v>55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56</v>
      </c>
      <c r="C3" s="1">
        <f>AVERAGE(E3:F3)</f>
        <v>3.875</v>
      </c>
      <c r="D3" s="1">
        <f>CONVERT(C3,"ft","m")</f>
        <v>1.1811</v>
      </c>
      <c r="E3" s="1">
        <f>CONVERT(VALUE(LEFT(B4,3)),"in","ft")</f>
        <v>3.75</v>
      </c>
      <c r="F3" s="1">
        <f>CONVERT(VALUE(RIGHT(B4,3)),"in","ft")</f>
        <v>4</v>
      </c>
    </row>
    <row r="4" spans="1:2" ht="8.25">
      <c r="A4" s="1" t="s">
        <v>5</v>
      </c>
      <c r="B4" s="1" t="s">
        <v>57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0.973</v>
      </c>
      <c r="V10" s="1">
        <f>CONVERT(U10,"um","mm")</f>
        <v>0.000973</v>
      </c>
      <c r="W10" s="1">
        <f>-LOG(V10/1,2)</f>
        <v>10.005272574543062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1.603</v>
      </c>
      <c r="V11" s="1">
        <f>CONVERT(U11,"um","mm")</f>
        <v>0.001603</v>
      </c>
      <c r="W11" s="1">
        <f aca="true" t="shared" si="2" ref="W11:W18">-LOG(V11/1,2)</f>
        <v>9.285009859169627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0.51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0.51</v>
      </c>
      <c r="O12" s="1" t="s">
        <v>11</v>
      </c>
      <c r="P12" s="1">
        <v>31.66</v>
      </c>
      <c r="Q12" s="1">
        <f>CONVERT(P12,"um","mm")</f>
        <v>0.03166</v>
      </c>
      <c r="R12" s="1">
        <f t="shared" si="0"/>
        <v>4.981194934299631</v>
      </c>
      <c r="T12" s="1">
        <v>16</v>
      </c>
      <c r="U12" s="1">
        <v>2.546</v>
      </c>
      <c r="V12" s="1">
        <f>CONVERT(U12,"um","mm")</f>
        <v>0.002546</v>
      </c>
      <c r="W12" s="1">
        <f t="shared" si="2"/>
        <v>8.617551865422817</v>
      </c>
    </row>
    <row r="13" spans="1:23" ht="8.25">
      <c r="A13" s="10">
        <v>0.49</v>
      </c>
      <c r="B13" s="11">
        <v>1100</v>
      </c>
      <c r="C13" s="6">
        <v>0.51</v>
      </c>
      <c r="D13" s="6">
        <v>99.5</v>
      </c>
      <c r="E13" s="6">
        <v>4.55</v>
      </c>
      <c r="F13" s="6"/>
      <c r="G13" s="6">
        <f>CONVERT(A13,"um","mm")</f>
        <v>0.00049</v>
      </c>
      <c r="H13" s="6">
        <f t="shared" si="1"/>
        <v>10.994930630321603</v>
      </c>
      <c r="I13" s="6">
        <v>99.5</v>
      </c>
      <c r="J13" s="6">
        <v>11</v>
      </c>
      <c r="K13" s="7">
        <v>4.55</v>
      </c>
      <c r="O13" s="1" t="s">
        <v>12</v>
      </c>
      <c r="P13" s="1">
        <v>13.06</v>
      </c>
      <c r="Q13" s="1">
        <f>CONVERT(P13,"um","mm")</f>
        <v>0.01306</v>
      </c>
      <c r="R13" s="1">
        <f t="shared" si="0"/>
        <v>6.258701292890382</v>
      </c>
      <c r="T13" s="1">
        <v>25</v>
      </c>
      <c r="U13" s="1">
        <v>4.208</v>
      </c>
      <c r="V13" s="1">
        <f>CONVERT(U13,"um","mm")</f>
        <v>0.004208</v>
      </c>
      <c r="W13" s="1">
        <f t="shared" si="2"/>
        <v>7.892649580031872</v>
      </c>
    </row>
    <row r="14" spans="1:23" ht="8.25">
      <c r="A14" s="10">
        <v>0.98</v>
      </c>
      <c r="B14" s="11">
        <v>1000</v>
      </c>
      <c r="C14" s="6">
        <v>5.06</v>
      </c>
      <c r="D14" s="6">
        <v>94.9</v>
      </c>
      <c r="E14" s="6">
        <v>7.26</v>
      </c>
      <c r="F14" s="6"/>
      <c r="G14" s="6">
        <f>CONVERT(A14,"um","mm")</f>
        <v>0.00098</v>
      </c>
      <c r="H14" s="6">
        <f t="shared" si="1"/>
        <v>9.994930630321603</v>
      </c>
      <c r="I14" s="6">
        <v>94.9</v>
      </c>
      <c r="J14" s="6">
        <v>10</v>
      </c>
      <c r="K14" s="7">
        <v>7.26</v>
      </c>
      <c r="O14" s="1" t="s">
        <v>29</v>
      </c>
      <c r="P14" s="1">
        <v>4.462</v>
      </c>
      <c r="Q14" s="1">
        <f>CONVERT(P14,"um","mm")</f>
        <v>0.004462</v>
      </c>
      <c r="R14" s="1">
        <f t="shared" si="0"/>
        <v>7.808093771080034</v>
      </c>
      <c r="T14" s="1">
        <v>50</v>
      </c>
      <c r="U14" s="1">
        <v>13.06</v>
      </c>
      <c r="V14" s="1">
        <f>CONVERT(U14,"um","mm")</f>
        <v>0.01306</v>
      </c>
      <c r="W14" s="1">
        <f t="shared" si="2"/>
        <v>6.258701292890382</v>
      </c>
    </row>
    <row r="15" spans="1:23" ht="8.25">
      <c r="A15" s="10">
        <v>1.95</v>
      </c>
      <c r="B15" s="11">
        <v>900</v>
      </c>
      <c r="C15" s="6">
        <v>12.3</v>
      </c>
      <c r="D15" s="6">
        <v>87.7</v>
      </c>
      <c r="E15" s="6">
        <v>11.1</v>
      </c>
      <c r="F15" s="6"/>
      <c r="G15" s="6">
        <f>CONVERT(A15,"um","mm")</f>
        <v>0.00195</v>
      </c>
      <c r="H15" s="6">
        <f t="shared" si="1"/>
        <v>9.002310160687202</v>
      </c>
      <c r="I15" s="6">
        <v>87.7</v>
      </c>
      <c r="J15" s="6">
        <v>9</v>
      </c>
      <c r="K15" s="7">
        <v>11.1</v>
      </c>
      <c r="O15" s="1" t="s">
        <v>13</v>
      </c>
      <c r="P15" s="1">
        <v>2.425</v>
      </c>
      <c r="Q15" s="1">
        <f>CONVERT(P15,"um","mm")</f>
        <v>0.002425</v>
      </c>
      <c r="R15" s="1">
        <f t="shared" si="0"/>
        <v>8.687799537362322</v>
      </c>
      <c r="T15" s="1">
        <v>75</v>
      </c>
      <c r="U15" s="1">
        <v>32.28</v>
      </c>
      <c r="V15" s="1">
        <f>CONVERT(U15,"um","mm")</f>
        <v>0.03228</v>
      </c>
      <c r="W15" s="1">
        <f t="shared" si="2"/>
        <v>4.953215611159031</v>
      </c>
    </row>
    <row r="16" spans="1:23" ht="8.25">
      <c r="A16" s="10">
        <v>3.9</v>
      </c>
      <c r="B16" s="11">
        <v>800</v>
      </c>
      <c r="C16" s="6">
        <v>23.5</v>
      </c>
      <c r="D16" s="6">
        <v>76.5</v>
      </c>
      <c r="E16" s="6">
        <v>15.1</v>
      </c>
      <c r="F16" s="6"/>
      <c r="G16" s="6">
        <f>CONVERT(A16,"um","mm")</f>
        <v>0.0039</v>
      </c>
      <c r="H16" s="6">
        <f t="shared" si="1"/>
        <v>8.002310160687202</v>
      </c>
      <c r="I16" s="6">
        <v>76.5</v>
      </c>
      <c r="J16" s="6">
        <v>8</v>
      </c>
      <c r="K16" s="7">
        <v>15.1</v>
      </c>
      <c r="O16" s="1" t="s">
        <v>14</v>
      </c>
      <c r="P16" s="1">
        <v>31.5</v>
      </c>
      <c r="Q16" s="1">
        <f>CONVERT(P16,"um","mm")</f>
        <v>0.0315</v>
      </c>
      <c r="R16" s="1">
        <f t="shared" si="0"/>
        <v>4.988504361162171</v>
      </c>
      <c r="T16" s="1">
        <v>84</v>
      </c>
      <c r="U16" s="1">
        <v>43.99</v>
      </c>
      <c r="V16" s="1">
        <f>CONVERT(U16,"um","mm")</f>
        <v>0.04399</v>
      </c>
      <c r="W16" s="1">
        <f t="shared" si="2"/>
        <v>4.506680588526688</v>
      </c>
    </row>
    <row r="17" spans="1:23" ht="8.25">
      <c r="A17" s="10">
        <v>7.8</v>
      </c>
      <c r="B17" s="11">
        <v>700</v>
      </c>
      <c r="C17" s="6">
        <v>38.6</v>
      </c>
      <c r="D17" s="6">
        <v>61.4</v>
      </c>
      <c r="E17" s="6">
        <v>15.5</v>
      </c>
      <c r="F17" s="6"/>
      <c r="G17" s="6">
        <f>CONVERT(A17,"um","mm")</f>
        <v>0.0078</v>
      </c>
      <c r="H17" s="6">
        <f t="shared" si="1"/>
        <v>7.002310160687201</v>
      </c>
      <c r="I17" s="6">
        <v>61.4</v>
      </c>
      <c r="J17" s="6">
        <v>7</v>
      </c>
      <c r="K17" s="7">
        <v>15.5</v>
      </c>
      <c r="O17" s="1" t="s">
        <v>15</v>
      </c>
      <c r="P17" s="1">
        <v>67.62</v>
      </c>
      <c r="T17" s="1">
        <v>90</v>
      </c>
      <c r="U17" s="1">
        <v>60.56</v>
      </c>
      <c r="V17" s="1">
        <f>CONVERT(U17,"um","mm")</f>
        <v>0.06056</v>
      </c>
      <c r="W17" s="1">
        <f t="shared" si="2"/>
        <v>4.04549098445108</v>
      </c>
    </row>
    <row r="18" spans="1:23" ht="8.25">
      <c r="A18" s="10">
        <v>15.6</v>
      </c>
      <c r="B18" s="11">
        <v>600</v>
      </c>
      <c r="C18" s="6">
        <v>54.1</v>
      </c>
      <c r="D18" s="6">
        <v>45.9</v>
      </c>
      <c r="E18" s="6">
        <v>19.8</v>
      </c>
      <c r="F18" s="6"/>
      <c r="G18" s="6">
        <f>CONVERT(A18,"um","mm")</f>
        <v>0.0156</v>
      </c>
      <c r="H18" s="6">
        <f t="shared" si="1"/>
        <v>6.002310160687201</v>
      </c>
      <c r="I18" s="6">
        <v>45.9</v>
      </c>
      <c r="J18" s="6">
        <v>6</v>
      </c>
      <c r="K18" s="7">
        <v>19.8</v>
      </c>
      <c r="O18" s="1" t="s">
        <v>16</v>
      </c>
      <c r="P18" s="1">
        <v>4573</v>
      </c>
      <c r="T18" s="1">
        <v>95</v>
      </c>
      <c r="U18" s="1">
        <v>110.9</v>
      </c>
      <c r="V18" s="1">
        <f>CONVERT(U18,"um","mm")</f>
        <v>0.1109</v>
      </c>
      <c r="W18" s="1">
        <f t="shared" si="2"/>
        <v>3.17266872938774</v>
      </c>
    </row>
    <row r="19" spans="1:16" ht="8.25">
      <c r="A19" s="10">
        <v>31.2</v>
      </c>
      <c r="B19" s="11">
        <v>500</v>
      </c>
      <c r="C19" s="6">
        <v>73.9</v>
      </c>
      <c r="D19" s="6">
        <v>26.1</v>
      </c>
      <c r="E19" s="6">
        <v>5.45</v>
      </c>
      <c r="F19" s="6"/>
      <c r="G19" s="6">
        <f>CONVERT(A19,"um","mm")</f>
        <v>0.0312</v>
      </c>
      <c r="H19" s="6">
        <f t="shared" si="1"/>
        <v>5.002310160687201</v>
      </c>
      <c r="I19" s="6">
        <v>26.1</v>
      </c>
      <c r="J19" s="6">
        <v>5</v>
      </c>
      <c r="K19" s="7">
        <f>SUM(E19+E20+E21+E22)</f>
        <v>16.51</v>
      </c>
      <c r="O19" s="1" t="s">
        <v>17</v>
      </c>
      <c r="P19" s="1">
        <v>213.6</v>
      </c>
    </row>
    <row r="20" spans="1:31" ht="8.25">
      <c r="A20" s="10">
        <v>37.2</v>
      </c>
      <c r="B20" s="11">
        <v>400</v>
      </c>
      <c r="C20" s="6">
        <v>79.4</v>
      </c>
      <c r="D20" s="6">
        <v>20.6</v>
      </c>
      <c r="E20" s="6">
        <v>4.74</v>
      </c>
      <c r="F20" s="6"/>
      <c r="G20" s="6">
        <f>CONVERT(A20,"um","mm")</f>
        <v>0.0372</v>
      </c>
      <c r="H20" s="6">
        <f t="shared" si="1"/>
        <v>4.748553568441418</v>
      </c>
      <c r="I20" s="6">
        <v>20.6</v>
      </c>
      <c r="J20" s="6">
        <v>4</v>
      </c>
      <c r="K20" s="7">
        <f>SUM(E23+E24+E25+E26)</f>
        <v>5.24</v>
      </c>
      <c r="O20" s="1" t="s">
        <v>30</v>
      </c>
      <c r="P20" s="1">
        <v>5.721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84.1</v>
      </c>
      <c r="D21" s="6">
        <v>15.9</v>
      </c>
      <c r="E21" s="6">
        <v>3.75</v>
      </c>
      <c r="F21" s="6"/>
      <c r="G21" s="6">
        <f>CONVERT(A21,"um","mm")</f>
        <v>0.0442</v>
      </c>
      <c r="H21" s="6">
        <f t="shared" si="1"/>
        <v>4.499809820158018</v>
      </c>
      <c r="I21" s="6">
        <v>15.9</v>
      </c>
      <c r="J21" s="6">
        <v>3</v>
      </c>
      <c r="K21" s="7">
        <f>SUM(E27+E28+E29+E30)</f>
        <v>2.45</v>
      </c>
      <c r="O21" s="1" t="s">
        <v>31</v>
      </c>
      <c r="P21" s="1">
        <v>39.72</v>
      </c>
      <c r="U21" s="1">
        <v>0.000973</v>
      </c>
      <c r="V21" s="1">
        <v>0.001603</v>
      </c>
      <c r="W21" s="1">
        <v>0.002546</v>
      </c>
      <c r="X21" s="1">
        <v>0.004208</v>
      </c>
      <c r="Y21" s="1">
        <v>0.01306</v>
      </c>
      <c r="Z21" s="1">
        <v>0.03228</v>
      </c>
      <c r="AA21" s="1">
        <v>0.04399</v>
      </c>
      <c r="AB21" s="1">
        <v>0.06056</v>
      </c>
      <c r="AC21" s="1">
        <v>0.1109</v>
      </c>
      <c r="AD21" s="1">
        <f>((W21+AA21)/2)</f>
        <v>0.023268</v>
      </c>
    </row>
    <row r="22" spans="1:31" ht="8.25">
      <c r="A22" s="10">
        <v>52.6</v>
      </c>
      <c r="B22" s="11">
        <v>270</v>
      </c>
      <c r="C22" s="6">
        <v>87.9</v>
      </c>
      <c r="D22" s="6">
        <v>12.1</v>
      </c>
      <c r="E22" s="6">
        <v>2.57</v>
      </c>
      <c r="F22" s="6"/>
      <c r="G22" s="6">
        <f>CONVERT(A22,"um","mm")</f>
        <v>0.0526</v>
      </c>
      <c r="H22" s="6">
        <f t="shared" si="1"/>
        <v>4.2487933902571475</v>
      </c>
      <c r="I22" s="6">
        <v>12.1</v>
      </c>
      <c r="J22" s="6">
        <v>2</v>
      </c>
      <c r="K22" s="7">
        <f>SUM(E31+E32+E33+E34)</f>
        <v>1.29</v>
      </c>
      <c r="U22" s="1">
        <v>10.005272574543062</v>
      </c>
      <c r="V22" s="1">
        <v>9.285009859169627</v>
      </c>
      <c r="W22" s="1">
        <v>8.617551865422817</v>
      </c>
      <c r="X22" s="1">
        <v>7.892649580031872</v>
      </c>
      <c r="Y22" s="1">
        <v>6.258701292890382</v>
      </c>
      <c r="Z22" s="1">
        <v>4.953215611159031</v>
      </c>
      <c r="AA22" s="1">
        <v>4.506680588526688</v>
      </c>
      <c r="AB22" s="1">
        <v>4.04549098445108</v>
      </c>
      <c r="AC22" s="1">
        <v>3.17266872938774</v>
      </c>
      <c r="AD22" s="1">
        <f>((W22+AA22)/2)</f>
        <v>6.562116226974752</v>
      </c>
      <c r="AE22" s="1">
        <f>((X22-AB22)/2)</f>
        <v>1.923579297790396</v>
      </c>
    </row>
    <row r="23" spans="1:11" ht="8.25">
      <c r="A23" s="10">
        <v>62.5</v>
      </c>
      <c r="B23" s="11">
        <v>230</v>
      </c>
      <c r="C23" s="6">
        <v>90.4</v>
      </c>
      <c r="D23" s="6">
        <v>9.58</v>
      </c>
      <c r="E23" s="6">
        <v>1.74</v>
      </c>
      <c r="F23" s="6"/>
      <c r="G23" s="6">
        <f>CONVERT(A23,"um","mm")</f>
        <v>0.0625</v>
      </c>
      <c r="H23" s="6">
        <f t="shared" si="1"/>
        <v>4</v>
      </c>
      <c r="I23" s="6">
        <v>9.58</v>
      </c>
      <c r="J23" s="6">
        <v>1</v>
      </c>
      <c r="K23" s="7">
        <f>SUM(E35+E36+E37+E38)</f>
        <v>0.5888000000000001</v>
      </c>
    </row>
    <row r="24" spans="1:17" ht="8.25">
      <c r="A24" s="10">
        <v>74</v>
      </c>
      <c r="B24" s="11">
        <v>200</v>
      </c>
      <c r="C24" s="6">
        <v>92.2</v>
      </c>
      <c r="D24" s="6">
        <v>7.84</v>
      </c>
      <c r="E24" s="6">
        <v>1.34</v>
      </c>
      <c r="F24" s="6"/>
      <c r="G24" s="6">
        <f>CONVERT(A24,"um","mm")</f>
        <v>0.074</v>
      </c>
      <c r="H24" s="6">
        <f t="shared" si="1"/>
        <v>3.7563309190331378</v>
      </c>
      <c r="I24" s="6">
        <v>7.84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93.5</v>
      </c>
      <c r="D25" s="6">
        <v>6.5</v>
      </c>
      <c r="E25" s="6">
        <v>1.15</v>
      </c>
      <c r="F25" s="6"/>
      <c r="G25" s="6">
        <f>CONVERT(A25,"um","mm")</f>
        <v>0.088</v>
      </c>
      <c r="H25" s="6">
        <f t="shared" si="1"/>
        <v>3.50635266602479</v>
      </c>
      <c r="I25" s="6">
        <v>6.5</v>
      </c>
      <c r="J25" s="6">
        <v>-1</v>
      </c>
      <c r="K25" s="7">
        <f>SUM(E43+E44)</f>
        <v>0</v>
      </c>
      <c r="O25" s="1">
        <f>SUM(K25+K24+K23+K22+K21+K20)</f>
        <v>9.5688</v>
      </c>
      <c r="P25" s="1">
        <f>SUM(K19+K18+K17+K16)</f>
        <v>66.91</v>
      </c>
      <c r="Q25" s="1">
        <f>SUM(K15+K14+K13+K12+K11+K10)</f>
        <v>23.42</v>
      </c>
    </row>
    <row r="26" spans="1:11" ht="8.25">
      <c r="A26" s="10">
        <v>105</v>
      </c>
      <c r="B26" s="11">
        <v>140</v>
      </c>
      <c r="C26" s="6">
        <v>94.7</v>
      </c>
      <c r="D26" s="6">
        <v>5.34</v>
      </c>
      <c r="E26" s="6">
        <v>1.01</v>
      </c>
      <c r="F26" s="6"/>
      <c r="G26" s="6">
        <f>CONVERT(A26,"um","mm")</f>
        <v>0.105</v>
      </c>
      <c r="H26" s="6">
        <f t="shared" si="1"/>
        <v>3.2515387669959646</v>
      </c>
      <c r="I26" s="6">
        <v>5.34</v>
      </c>
      <c r="J26" s="6"/>
      <c r="K26" s="7"/>
    </row>
    <row r="27" spans="1:11" ht="8.25">
      <c r="A27" s="10">
        <v>125</v>
      </c>
      <c r="B27" s="11">
        <v>120</v>
      </c>
      <c r="C27" s="6">
        <v>95.7</v>
      </c>
      <c r="D27" s="6">
        <v>4.33</v>
      </c>
      <c r="E27" s="6">
        <v>0.85</v>
      </c>
      <c r="F27" s="6"/>
      <c r="G27" s="6">
        <f>CONVERT(A27,"um","mm")</f>
        <v>0.125</v>
      </c>
      <c r="H27" s="6">
        <f t="shared" si="1"/>
        <v>3</v>
      </c>
      <c r="I27" s="6">
        <v>4.33</v>
      </c>
      <c r="J27" s="6"/>
      <c r="K27" s="7"/>
    </row>
    <row r="28" spans="1:11" ht="8.25">
      <c r="A28" s="10">
        <v>149</v>
      </c>
      <c r="B28" s="11">
        <v>100</v>
      </c>
      <c r="C28" s="6">
        <v>96.5</v>
      </c>
      <c r="D28" s="6">
        <v>3.49</v>
      </c>
      <c r="E28" s="6">
        <v>0.66</v>
      </c>
      <c r="F28" s="6"/>
      <c r="G28" s="6">
        <f>CONVERT(A28,"um","mm")</f>
        <v>0.149</v>
      </c>
      <c r="H28" s="6">
        <f t="shared" si="1"/>
        <v>2.746615764199926</v>
      </c>
      <c r="I28" s="6">
        <v>3.49</v>
      </c>
      <c r="J28" s="6"/>
      <c r="K28" s="7"/>
    </row>
    <row r="29" spans="1:11" ht="8.25">
      <c r="A29" s="10">
        <v>177</v>
      </c>
      <c r="B29" s="11">
        <v>80</v>
      </c>
      <c r="C29" s="6">
        <v>97.2</v>
      </c>
      <c r="D29" s="6">
        <v>2.83</v>
      </c>
      <c r="E29" s="6">
        <v>0.53</v>
      </c>
      <c r="F29" s="6"/>
      <c r="G29" s="6">
        <f>CONVERT(A29,"um","mm")</f>
        <v>0.177</v>
      </c>
      <c r="H29" s="6">
        <f t="shared" si="1"/>
        <v>2.49817873457909</v>
      </c>
      <c r="I29" s="6">
        <v>2.83</v>
      </c>
      <c r="J29" s="6"/>
      <c r="K29" s="7"/>
    </row>
    <row r="30" spans="1:11" ht="8.25">
      <c r="A30" s="10">
        <v>210</v>
      </c>
      <c r="B30" s="11">
        <v>70</v>
      </c>
      <c r="C30" s="6">
        <v>97.7</v>
      </c>
      <c r="D30" s="6">
        <v>2.3</v>
      </c>
      <c r="E30" s="6">
        <v>0.41</v>
      </c>
      <c r="F30" s="6"/>
      <c r="G30" s="6">
        <f>CONVERT(A30,"um","mm")</f>
        <v>0.21</v>
      </c>
      <c r="H30" s="6">
        <f t="shared" si="1"/>
        <v>2.2515387669959646</v>
      </c>
      <c r="I30" s="6">
        <v>2.3</v>
      </c>
      <c r="J30" s="6"/>
      <c r="K30" s="7"/>
    </row>
    <row r="31" spans="1:11" ht="8.25">
      <c r="A31" s="10">
        <v>250</v>
      </c>
      <c r="B31" s="11">
        <v>60</v>
      </c>
      <c r="C31" s="6">
        <v>98.1</v>
      </c>
      <c r="D31" s="6">
        <v>1.9</v>
      </c>
      <c r="E31" s="6">
        <v>0.28</v>
      </c>
      <c r="F31" s="6"/>
      <c r="G31" s="6">
        <f>CONVERT(A31,"um","mm")</f>
        <v>0.25</v>
      </c>
      <c r="H31" s="6">
        <f t="shared" si="1"/>
        <v>2</v>
      </c>
      <c r="I31" s="6">
        <v>1.9</v>
      </c>
      <c r="J31" s="6"/>
      <c r="K31" s="7"/>
    </row>
    <row r="32" spans="1:11" ht="8.25">
      <c r="A32" s="10">
        <v>297</v>
      </c>
      <c r="B32" s="11">
        <v>50</v>
      </c>
      <c r="C32" s="6">
        <v>98.4</v>
      </c>
      <c r="D32" s="6">
        <v>1.61</v>
      </c>
      <c r="E32" s="6">
        <v>0.27</v>
      </c>
      <c r="F32" s="6"/>
      <c r="G32" s="6">
        <f>CONVERT(A32,"um","mm")</f>
        <v>0.297</v>
      </c>
      <c r="H32" s="6">
        <f t="shared" si="1"/>
        <v>1.7514651638613215</v>
      </c>
      <c r="I32" s="6">
        <v>1.61</v>
      </c>
      <c r="J32" s="6"/>
      <c r="K32" s="7"/>
    </row>
    <row r="33" spans="1:11" ht="8.25">
      <c r="A33" s="10">
        <v>354</v>
      </c>
      <c r="B33" s="11">
        <v>45</v>
      </c>
      <c r="C33" s="6">
        <v>98.7</v>
      </c>
      <c r="D33" s="6">
        <v>1.34</v>
      </c>
      <c r="E33" s="6">
        <v>0.34</v>
      </c>
      <c r="F33" s="6"/>
      <c r="G33" s="6">
        <f>CONVERT(A33,"um","mm")</f>
        <v>0.354</v>
      </c>
      <c r="H33" s="6">
        <f t="shared" si="1"/>
        <v>1.4981787345790896</v>
      </c>
      <c r="I33" s="6">
        <v>1.34</v>
      </c>
      <c r="J33" s="6"/>
      <c r="K33" s="7"/>
    </row>
    <row r="34" spans="1:11" ht="8.25">
      <c r="A34" s="10">
        <v>420</v>
      </c>
      <c r="B34" s="11">
        <v>40</v>
      </c>
      <c r="C34" s="6">
        <v>99</v>
      </c>
      <c r="D34" s="6">
        <v>0.99</v>
      </c>
      <c r="E34" s="6">
        <v>0.4</v>
      </c>
      <c r="F34" s="6"/>
      <c r="G34" s="6">
        <f>CONVERT(A34,"um","mm")</f>
        <v>0.42</v>
      </c>
      <c r="H34" s="6">
        <f t="shared" si="1"/>
        <v>1.2515387669959643</v>
      </c>
      <c r="I34" s="6">
        <v>0.99</v>
      </c>
      <c r="J34" s="6"/>
      <c r="K34" s="7"/>
    </row>
    <row r="35" spans="1:11" ht="8.25">
      <c r="A35" s="10">
        <v>500</v>
      </c>
      <c r="B35" s="11">
        <v>35</v>
      </c>
      <c r="C35" s="6">
        <v>99.4</v>
      </c>
      <c r="D35" s="6">
        <v>0.59</v>
      </c>
      <c r="E35" s="6">
        <v>0.33</v>
      </c>
      <c r="F35" s="6"/>
      <c r="G35" s="6">
        <f>CONVERT(A35,"um","mm")</f>
        <v>0.5</v>
      </c>
      <c r="H35" s="6">
        <f t="shared" si="1"/>
        <v>1</v>
      </c>
      <c r="I35" s="6">
        <v>0.59</v>
      </c>
      <c r="J35" s="6"/>
      <c r="K35" s="7"/>
    </row>
    <row r="36" spans="1:11" ht="8.25">
      <c r="A36" s="10">
        <v>590</v>
      </c>
      <c r="B36" s="11">
        <v>30</v>
      </c>
      <c r="C36" s="6">
        <v>99.7</v>
      </c>
      <c r="D36" s="6">
        <v>0.26</v>
      </c>
      <c r="E36" s="6">
        <v>0.21</v>
      </c>
      <c r="F36" s="6"/>
      <c r="G36" s="6">
        <f>CONVERT(A36,"um","mm")</f>
        <v>0.59</v>
      </c>
      <c r="H36" s="6">
        <f t="shared" si="1"/>
        <v>0.7612131404128836</v>
      </c>
      <c r="I36" s="6">
        <v>0.26</v>
      </c>
      <c r="J36" s="6"/>
      <c r="K36" s="7"/>
    </row>
    <row r="37" spans="1:11" ht="8.25">
      <c r="A37" s="10">
        <v>710</v>
      </c>
      <c r="B37" s="11">
        <v>25</v>
      </c>
      <c r="C37" s="6">
        <v>99.95</v>
      </c>
      <c r="D37" s="6">
        <v>0.049</v>
      </c>
      <c r="E37" s="6">
        <v>0.046</v>
      </c>
      <c r="F37" s="6"/>
      <c r="G37" s="6">
        <f>CONVERT(A37,"um","mm")</f>
        <v>0.71</v>
      </c>
      <c r="H37" s="6">
        <f t="shared" si="1"/>
        <v>0.49410907027004275</v>
      </c>
      <c r="I37" s="6">
        <v>0.049</v>
      </c>
      <c r="J37" s="6"/>
      <c r="K37" s="7"/>
    </row>
    <row r="38" spans="1:11" ht="8.25">
      <c r="A38" s="10">
        <v>840</v>
      </c>
      <c r="B38" s="11">
        <v>20</v>
      </c>
      <c r="C38" s="6">
        <v>99.997</v>
      </c>
      <c r="D38" s="6">
        <v>0.0028</v>
      </c>
      <c r="E38" s="6">
        <v>0.0028</v>
      </c>
      <c r="F38" s="6"/>
      <c r="G38" s="6">
        <f>CONVERT(A38,"um","mm")</f>
        <v>0.84</v>
      </c>
      <c r="H38" s="6">
        <f t="shared" si="1"/>
        <v>0.2515387669959645</v>
      </c>
      <c r="I38" s="6">
        <v>0.0028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5.140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2812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37242.490277777775</v>
      </c>
    </row>
    <row r="2" spans="1:5" ht="8.25">
      <c r="A2" s="1" t="s">
        <v>1</v>
      </c>
      <c r="B2" s="1" t="s">
        <v>52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53</v>
      </c>
      <c r="C3" s="1">
        <f>AVERAGE(E3:F3)</f>
        <v>2.625</v>
      </c>
      <c r="D3" s="1">
        <f>CONVERT(C3,"ft","m")</f>
        <v>0.8001</v>
      </c>
      <c r="E3" s="1">
        <f>CONVERT(VALUE(LEFT(B4,3)),"in","ft")</f>
        <v>2.5</v>
      </c>
      <c r="F3" s="1">
        <f>CONVERT(VALUE(RIGHT(B4,3)),"in","ft")</f>
        <v>2.75</v>
      </c>
    </row>
    <row r="4" spans="1:2" ht="8.25">
      <c r="A4" s="1" t="s">
        <v>5</v>
      </c>
      <c r="B4" s="1" t="s">
        <v>54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2.558</v>
      </c>
      <c r="V10" s="1">
        <f>CONVERT(U10,"um","mm")</f>
        <v>0.002558</v>
      </c>
      <c r="W10" s="1">
        <f>-LOG(V10/1,2)</f>
        <v>8.610768020442537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5.788</v>
      </c>
      <c r="V11" s="1">
        <f>CONVERT(U11,"um","mm")</f>
        <v>0.005788</v>
      </c>
      <c r="W11" s="1">
        <f aca="true" t="shared" si="2" ref="W11:W18">-LOG(V11/1,2)</f>
        <v>7.43271936279245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0.14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0.14</v>
      </c>
      <c r="O12" s="1" t="s">
        <v>11</v>
      </c>
      <c r="P12" s="1">
        <v>76.44</v>
      </c>
      <c r="Q12" s="1">
        <f>CONVERT(P12,"um","mm")</f>
        <v>0.07644</v>
      </c>
      <c r="R12" s="1">
        <f t="shared" si="0"/>
        <v>3.7095284114593556</v>
      </c>
      <c r="T12" s="1">
        <v>16</v>
      </c>
      <c r="U12" s="1">
        <v>12.47</v>
      </c>
      <c r="V12" s="1">
        <f>CONVERT(U12,"um","mm")</f>
        <v>0.01247</v>
      </c>
      <c r="W12" s="1">
        <f t="shared" si="2"/>
        <v>6.3253947246071425</v>
      </c>
    </row>
    <row r="13" spans="1:23" ht="8.25">
      <c r="A13" s="10">
        <v>0.49</v>
      </c>
      <c r="B13" s="11">
        <v>1100</v>
      </c>
      <c r="C13" s="6">
        <v>0.14</v>
      </c>
      <c r="D13" s="6">
        <v>99.9</v>
      </c>
      <c r="E13" s="6">
        <v>1.32</v>
      </c>
      <c r="F13" s="6"/>
      <c r="G13" s="6">
        <f>CONVERT(A13,"um","mm")</f>
        <v>0.00049</v>
      </c>
      <c r="H13" s="6">
        <f t="shared" si="1"/>
        <v>10.994930630321603</v>
      </c>
      <c r="I13" s="6">
        <v>99.9</v>
      </c>
      <c r="J13" s="6">
        <v>11</v>
      </c>
      <c r="K13" s="7">
        <v>1.32</v>
      </c>
      <c r="O13" s="1" t="s">
        <v>12</v>
      </c>
      <c r="P13" s="1">
        <v>72.34</v>
      </c>
      <c r="Q13" s="1">
        <f>CONVERT(P13,"um","mm")</f>
        <v>0.07234</v>
      </c>
      <c r="R13" s="1">
        <f t="shared" si="0"/>
        <v>3.789062591781038</v>
      </c>
      <c r="T13" s="1">
        <v>25</v>
      </c>
      <c r="U13" s="1">
        <v>30.2</v>
      </c>
      <c r="V13" s="1">
        <f>CONVERT(U13,"um","mm")</f>
        <v>0.0302</v>
      </c>
      <c r="W13" s="1">
        <f t="shared" si="2"/>
        <v>5.04930764022437</v>
      </c>
    </row>
    <row r="14" spans="1:23" ht="8.25">
      <c r="A14" s="10">
        <v>0.98</v>
      </c>
      <c r="B14" s="11">
        <v>1000</v>
      </c>
      <c r="C14" s="6">
        <v>1.46</v>
      </c>
      <c r="D14" s="6">
        <v>98.5</v>
      </c>
      <c r="E14" s="6">
        <v>2.34</v>
      </c>
      <c r="F14" s="6"/>
      <c r="G14" s="6">
        <f>CONVERT(A14,"um","mm")</f>
        <v>0.00098</v>
      </c>
      <c r="H14" s="6">
        <f t="shared" si="1"/>
        <v>9.994930630321603</v>
      </c>
      <c r="I14" s="6">
        <v>98.5</v>
      </c>
      <c r="J14" s="6">
        <v>10</v>
      </c>
      <c r="K14" s="7">
        <v>2.34</v>
      </c>
      <c r="O14" s="1" t="s">
        <v>29</v>
      </c>
      <c r="P14" s="1">
        <v>12.81</v>
      </c>
      <c r="Q14" s="1">
        <f>CONVERT(P14,"um","mm")</f>
        <v>0.01281</v>
      </c>
      <c r="R14" s="1">
        <f t="shared" si="0"/>
        <v>6.286585714095165</v>
      </c>
      <c r="T14" s="1">
        <v>50</v>
      </c>
      <c r="U14" s="1">
        <v>72.34</v>
      </c>
      <c r="V14" s="1">
        <f>CONVERT(U14,"um","mm")</f>
        <v>0.07234</v>
      </c>
      <c r="W14" s="1">
        <f t="shared" si="2"/>
        <v>3.789062591781038</v>
      </c>
    </row>
    <row r="15" spans="1:23" ht="8.25">
      <c r="A15" s="10">
        <v>1.95</v>
      </c>
      <c r="B15" s="11">
        <v>900</v>
      </c>
      <c r="C15" s="6">
        <v>3.79</v>
      </c>
      <c r="D15" s="6">
        <v>96.2</v>
      </c>
      <c r="E15" s="6">
        <v>3.53</v>
      </c>
      <c r="F15" s="6"/>
      <c r="G15" s="6">
        <f>CONVERT(A15,"um","mm")</f>
        <v>0.00195</v>
      </c>
      <c r="H15" s="6">
        <f t="shared" si="1"/>
        <v>9.002310160687202</v>
      </c>
      <c r="I15" s="6">
        <v>96.2</v>
      </c>
      <c r="J15" s="6">
        <v>9</v>
      </c>
      <c r="K15" s="7">
        <v>3.53</v>
      </c>
      <c r="O15" s="1" t="s">
        <v>13</v>
      </c>
      <c r="P15" s="1">
        <v>1.057</v>
      </c>
      <c r="Q15" s="1">
        <f>CONVERT(P15,"um","mm")</f>
        <v>0.001057</v>
      </c>
      <c r="R15" s="1">
        <f t="shared" si="0"/>
        <v>9.885808907941492</v>
      </c>
      <c r="T15" s="1">
        <v>75</v>
      </c>
      <c r="U15" s="1">
        <v>113</v>
      </c>
      <c r="V15" s="1">
        <f>CONVERT(U15,"um","mm")</f>
        <v>0.113</v>
      </c>
      <c r="W15" s="1">
        <f t="shared" si="2"/>
        <v>3.1456053222468996</v>
      </c>
    </row>
    <row r="16" spans="1:23" ht="8.25">
      <c r="A16" s="10">
        <v>3.9</v>
      </c>
      <c r="B16" s="11">
        <v>800</v>
      </c>
      <c r="C16" s="6">
        <v>7.32</v>
      </c>
      <c r="D16" s="6">
        <v>92.7</v>
      </c>
      <c r="E16" s="6">
        <v>4.94</v>
      </c>
      <c r="F16" s="6"/>
      <c r="G16" s="6">
        <f>CONVERT(A16,"um","mm")</f>
        <v>0.0039</v>
      </c>
      <c r="H16" s="6">
        <f t="shared" si="1"/>
        <v>8.002310160687202</v>
      </c>
      <c r="I16" s="6">
        <v>92.7</v>
      </c>
      <c r="J16" s="6">
        <v>8</v>
      </c>
      <c r="K16" s="7">
        <v>4.94</v>
      </c>
      <c r="O16" s="1" t="s">
        <v>14</v>
      </c>
      <c r="P16" s="1">
        <v>105.9</v>
      </c>
      <c r="Q16" s="1">
        <f>CONVERT(P16,"um","mm")</f>
        <v>0.1059</v>
      </c>
      <c r="R16" s="1">
        <f t="shared" si="0"/>
        <v>3.239225505557113</v>
      </c>
      <c r="T16" s="1">
        <v>84</v>
      </c>
      <c r="U16" s="1">
        <v>132.9</v>
      </c>
      <c r="V16" s="1">
        <f>CONVERT(U16,"um","mm")</f>
        <v>0.1329</v>
      </c>
      <c r="W16" s="1">
        <f t="shared" si="2"/>
        <v>2.911586990273275</v>
      </c>
    </row>
    <row r="17" spans="1:23" ht="8.25">
      <c r="A17" s="10">
        <v>7.8</v>
      </c>
      <c r="B17" s="11">
        <v>700</v>
      </c>
      <c r="C17" s="6">
        <v>12.3</v>
      </c>
      <c r="D17" s="6">
        <v>87.7</v>
      </c>
      <c r="E17" s="6">
        <v>5.64</v>
      </c>
      <c r="F17" s="6"/>
      <c r="G17" s="6">
        <f>CONVERT(A17,"um","mm")</f>
        <v>0.0078</v>
      </c>
      <c r="H17" s="6">
        <f t="shared" si="1"/>
        <v>7.002310160687201</v>
      </c>
      <c r="I17" s="6">
        <v>87.7</v>
      </c>
      <c r="J17" s="6">
        <v>7</v>
      </c>
      <c r="K17" s="7">
        <v>5.64</v>
      </c>
      <c r="O17" s="1" t="s">
        <v>15</v>
      </c>
      <c r="P17" s="1">
        <v>54.73</v>
      </c>
      <c r="T17" s="1">
        <v>90</v>
      </c>
      <c r="U17" s="1">
        <v>151.7</v>
      </c>
      <c r="V17" s="1">
        <f>CONVERT(U17,"um","mm")</f>
        <v>0.1517</v>
      </c>
      <c r="W17" s="1">
        <f t="shared" si="2"/>
        <v>2.7207070093024157</v>
      </c>
    </row>
    <row r="18" spans="1:23" ht="8.25">
      <c r="A18" s="10">
        <v>15.6</v>
      </c>
      <c r="B18" s="11">
        <v>600</v>
      </c>
      <c r="C18" s="6">
        <v>17.9</v>
      </c>
      <c r="D18" s="6">
        <v>82.1</v>
      </c>
      <c r="E18" s="6">
        <v>7.59</v>
      </c>
      <c r="F18" s="6"/>
      <c r="G18" s="6">
        <f>CONVERT(A18,"um","mm")</f>
        <v>0.0156</v>
      </c>
      <c r="H18" s="6">
        <f t="shared" si="1"/>
        <v>6.002310160687201</v>
      </c>
      <c r="I18" s="6">
        <v>82.1</v>
      </c>
      <c r="J18" s="6">
        <v>6</v>
      </c>
      <c r="K18" s="7">
        <v>7.59</v>
      </c>
      <c r="O18" s="1" t="s">
        <v>16</v>
      </c>
      <c r="P18" s="1">
        <v>2995</v>
      </c>
      <c r="T18" s="1">
        <v>95</v>
      </c>
      <c r="U18" s="1">
        <v>175.2</v>
      </c>
      <c r="V18" s="1">
        <f>CONVERT(U18,"um","mm")</f>
        <v>0.1752</v>
      </c>
      <c r="W18" s="1">
        <f t="shared" si="2"/>
        <v>2.512925319948276</v>
      </c>
    </row>
    <row r="19" spans="1:16" ht="8.25">
      <c r="A19" s="10">
        <v>31.2</v>
      </c>
      <c r="B19" s="11">
        <v>500</v>
      </c>
      <c r="C19" s="6">
        <v>25.5</v>
      </c>
      <c r="D19" s="6">
        <v>74.5</v>
      </c>
      <c r="E19" s="6">
        <v>2.96</v>
      </c>
      <c r="F19" s="6"/>
      <c r="G19" s="6">
        <f>CONVERT(A19,"um","mm")</f>
        <v>0.0312</v>
      </c>
      <c r="H19" s="6">
        <f t="shared" si="1"/>
        <v>5.002310160687201</v>
      </c>
      <c r="I19" s="6">
        <v>74.5</v>
      </c>
      <c r="J19" s="6">
        <v>5</v>
      </c>
      <c r="K19" s="7">
        <f>SUM(E19+E20+E21+E22)</f>
        <v>17.97</v>
      </c>
      <c r="O19" s="1" t="s">
        <v>17</v>
      </c>
      <c r="P19" s="1">
        <v>71.6</v>
      </c>
    </row>
    <row r="20" spans="1:31" ht="8.25">
      <c r="A20" s="10">
        <v>37.2</v>
      </c>
      <c r="B20" s="11">
        <v>400</v>
      </c>
      <c r="C20" s="6">
        <v>28.4</v>
      </c>
      <c r="D20" s="6">
        <v>71.6</v>
      </c>
      <c r="E20" s="6">
        <v>3.75</v>
      </c>
      <c r="F20" s="6"/>
      <c r="G20" s="6">
        <f>CONVERT(A20,"um","mm")</f>
        <v>0.0372</v>
      </c>
      <c r="H20" s="6">
        <f t="shared" si="1"/>
        <v>4.748553568441418</v>
      </c>
      <c r="I20" s="6">
        <v>71.6</v>
      </c>
      <c r="J20" s="6">
        <v>4</v>
      </c>
      <c r="K20" s="7">
        <f>SUM(E23+E24+E25+E26)</f>
        <v>37.230000000000004</v>
      </c>
      <c r="O20" s="1" t="s">
        <v>30</v>
      </c>
      <c r="P20" s="1">
        <v>0.536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32.2</v>
      </c>
      <c r="D21" s="6">
        <v>67.8</v>
      </c>
      <c r="E21" s="6">
        <v>4.94</v>
      </c>
      <c r="F21" s="6"/>
      <c r="G21" s="6">
        <f>CONVERT(A21,"um","mm")</f>
        <v>0.0442</v>
      </c>
      <c r="H21" s="6">
        <f t="shared" si="1"/>
        <v>4.499809820158018</v>
      </c>
      <c r="I21" s="6">
        <v>67.8</v>
      </c>
      <c r="J21" s="6">
        <v>3</v>
      </c>
      <c r="K21" s="7">
        <f>SUM(E27+E28+E29+E30)</f>
        <v>19.089999999999996</v>
      </c>
      <c r="O21" s="1" t="s">
        <v>31</v>
      </c>
      <c r="P21" s="1">
        <v>-0.244</v>
      </c>
      <c r="U21" s="1">
        <v>0.002558</v>
      </c>
      <c r="V21" s="1">
        <v>0.005788</v>
      </c>
      <c r="W21" s="1">
        <v>0.01247</v>
      </c>
      <c r="X21" s="1">
        <v>0.0302</v>
      </c>
      <c r="Y21" s="1">
        <v>0.07234</v>
      </c>
      <c r="Z21" s="1">
        <v>0.113</v>
      </c>
      <c r="AA21" s="1">
        <v>0.1329</v>
      </c>
      <c r="AB21" s="1">
        <v>0.1517</v>
      </c>
      <c r="AC21" s="1">
        <v>0.1752</v>
      </c>
      <c r="AD21" s="1">
        <f>((W21+AA21)/2)</f>
        <v>0.072685</v>
      </c>
    </row>
    <row r="22" spans="1:31" ht="8.25">
      <c r="A22" s="10">
        <v>52.6</v>
      </c>
      <c r="B22" s="11">
        <v>270</v>
      </c>
      <c r="C22" s="6">
        <v>37.1</v>
      </c>
      <c r="D22" s="6">
        <v>62.9</v>
      </c>
      <c r="E22" s="6">
        <v>6.32</v>
      </c>
      <c r="F22" s="6"/>
      <c r="G22" s="6">
        <f>CONVERT(A22,"um","mm")</f>
        <v>0.0526</v>
      </c>
      <c r="H22" s="6">
        <f t="shared" si="1"/>
        <v>4.2487933902571475</v>
      </c>
      <c r="I22" s="6">
        <v>62.9</v>
      </c>
      <c r="J22" s="6">
        <v>2</v>
      </c>
      <c r="K22" s="7">
        <f>SUM(E31+E32+E33+E34)</f>
        <v>0.2183</v>
      </c>
      <c r="U22" s="1">
        <v>8.610768020442537</v>
      </c>
      <c r="V22" s="1">
        <v>7.43271936279245</v>
      </c>
      <c r="W22" s="1">
        <v>6.3253947246071425</v>
      </c>
      <c r="X22" s="1">
        <v>5.04930764022437</v>
      </c>
      <c r="Y22" s="1">
        <v>3.789062591781038</v>
      </c>
      <c r="Z22" s="1">
        <v>3.1456053222468996</v>
      </c>
      <c r="AA22" s="1">
        <v>2.911586990273275</v>
      </c>
      <c r="AB22" s="1">
        <v>2.7207070093024157</v>
      </c>
      <c r="AC22" s="1">
        <v>2.512925319948276</v>
      </c>
      <c r="AD22" s="1">
        <f>((W22+AA22)/2)</f>
        <v>4.618490857440209</v>
      </c>
      <c r="AE22" s="1">
        <f>((X22-AB22)/2)</f>
        <v>1.1643003154609772</v>
      </c>
    </row>
    <row r="23" spans="1:11" ht="8.25">
      <c r="A23" s="10">
        <v>62.5</v>
      </c>
      <c r="B23" s="11">
        <v>230</v>
      </c>
      <c r="C23" s="6">
        <v>43.4</v>
      </c>
      <c r="D23" s="6">
        <v>56.6</v>
      </c>
      <c r="E23" s="6">
        <v>7.67</v>
      </c>
      <c r="F23" s="6"/>
      <c r="G23" s="6">
        <f>CONVERT(A23,"um","mm")</f>
        <v>0.0625</v>
      </c>
      <c r="H23" s="6">
        <f t="shared" si="1"/>
        <v>4</v>
      </c>
      <c r="I23" s="6">
        <v>56.6</v>
      </c>
      <c r="J23" s="6">
        <v>1</v>
      </c>
      <c r="K23" s="7">
        <f>SUM(E35+E36+E37+E38)</f>
        <v>0</v>
      </c>
    </row>
    <row r="24" spans="1:17" ht="8.25">
      <c r="A24" s="10">
        <v>74</v>
      </c>
      <c r="B24" s="11">
        <v>200</v>
      </c>
      <c r="C24" s="6">
        <v>51.1</v>
      </c>
      <c r="D24" s="6">
        <v>48.9</v>
      </c>
      <c r="E24" s="6">
        <v>9.26</v>
      </c>
      <c r="F24" s="6"/>
      <c r="G24" s="6">
        <f>CONVERT(A24,"um","mm")</f>
        <v>0.074</v>
      </c>
      <c r="H24" s="6">
        <f t="shared" si="1"/>
        <v>3.7563309190331378</v>
      </c>
      <c r="I24" s="6">
        <v>48.9</v>
      </c>
      <c r="J24" s="6">
        <v>0</v>
      </c>
      <c r="K24" s="7">
        <f>SUM(E39+E40+E41+E42)</f>
        <v>0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60.4</v>
      </c>
      <c r="D25" s="6">
        <v>39.6</v>
      </c>
      <c r="E25" s="6">
        <v>10.3</v>
      </c>
      <c r="F25" s="6"/>
      <c r="G25" s="6">
        <f>CONVERT(A25,"um","mm")</f>
        <v>0.088</v>
      </c>
      <c r="H25" s="6">
        <f t="shared" si="1"/>
        <v>3.50635266602479</v>
      </c>
      <c r="I25" s="6">
        <v>39.6</v>
      </c>
      <c r="J25" s="6">
        <v>-1</v>
      </c>
      <c r="K25" s="7">
        <f>SUM(E43+E44)</f>
        <v>0</v>
      </c>
      <c r="O25" s="1">
        <f>SUM(K25+K24+K23+K22+K21+K20)</f>
        <v>56.5383</v>
      </c>
      <c r="P25" s="1">
        <f>SUM(K19+K18+K17+K16)</f>
        <v>36.14</v>
      </c>
      <c r="Q25" s="1">
        <f>SUM(K15+K14+K13+K12+K11+K10)</f>
        <v>7.329999999999999</v>
      </c>
    </row>
    <row r="26" spans="1:11" ht="8.25">
      <c r="A26" s="10">
        <v>105</v>
      </c>
      <c r="B26" s="11">
        <v>140</v>
      </c>
      <c r="C26" s="6">
        <v>70.7</v>
      </c>
      <c r="D26" s="6">
        <v>29.3</v>
      </c>
      <c r="E26" s="6">
        <v>10</v>
      </c>
      <c r="F26" s="6"/>
      <c r="G26" s="6">
        <f>CONVERT(A26,"um","mm")</f>
        <v>0.105</v>
      </c>
      <c r="H26" s="6">
        <f t="shared" si="1"/>
        <v>3.2515387669959646</v>
      </c>
      <c r="I26" s="6">
        <v>29.3</v>
      </c>
      <c r="J26" s="6"/>
      <c r="K26" s="7"/>
    </row>
    <row r="27" spans="1:11" ht="8.25">
      <c r="A27" s="10">
        <v>125</v>
      </c>
      <c r="B27" s="11">
        <v>120</v>
      </c>
      <c r="C27" s="6">
        <v>80.7</v>
      </c>
      <c r="D27" s="6">
        <v>19.3</v>
      </c>
      <c r="E27" s="6">
        <v>8.61</v>
      </c>
      <c r="F27" s="6"/>
      <c r="G27" s="6">
        <f>CONVERT(A27,"um","mm")</f>
        <v>0.125</v>
      </c>
      <c r="H27" s="6">
        <f t="shared" si="1"/>
        <v>3</v>
      </c>
      <c r="I27" s="6">
        <v>19.3</v>
      </c>
      <c r="J27" s="6"/>
      <c r="K27" s="7"/>
    </row>
    <row r="28" spans="1:11" ht="8.25">
      <c r="A28" s="10">
        <v>149</v>
      </c>
      <c r="B28" s="11">
        <v>100</v>
      </c>
      <c r="C28" s="6">
        <v>89.3</v>
      </c>
      <c r="D28" s="6">
        <v>10.7</v>
      </c>
      <c r="E28" s="6">
        <v>6.02</v>
      </c>
      <c r="F28" s="6"/>
      <c r="G28" s="6">
        <f>CONVERT(A28,"um","mm")</f>
        <v>0.149</v>
      </c>
      <c r="H28" s="6">
        <f t="shared" si="1"/>
        <v>2.746615764199926</v>
      </c>
      <c r="I28" s="6">
        <v>10.7</v>
      </c>
      <c r="J28" s="6"/>
      <c r="K28" s="7"/>
    </row>
    <row r="29" spans="1:11" ht="8.25">
      <c r="A29" s="10">
        <v>177</v>
      </c>
      <c r="B29" s="11">
        <v>80</v>
      </c>
      <c r="C29" s="6">
        <v>95.3</v>
      </c>
      <c r="D29" s="6">
        <v>4.68</v>
      </c>
      <c r="E29" s="6">
        <v>3.22</v>
      </c>
      <c r="F29" s="6"/>
      <c r="G29" s="6">
        <f>CONVERT(A29,"um","mm")</f>
        <v>0.177</v>
      </c>
      <c r="H29" s="6">
        <f t="shared" si="1"/>
        <v>2.49817873457909</v>
      </c>
      <c r="I29" s="6">
        <v>4.68</v>
      </c>
      <c r="J29" s="6"/>
      <c r="K29" s="7"/>
    </row>
    <row r="30" spans="1:11" ht="8.25">
      <c r="A30" s="10">
        <v>210</v>
      </c>
      <c r="B30" s="11">
        <v>70</v>
      </c>
      <c r="C30" s="6">
        <v>98.5</v>
      </c>
      <c r="D30" s="6">
        <v>1.46</v>
      </c>
      <c r="E30" s="6">
        <v>1.24</v>
      </c>
      <c r="F30" s="6"/>
      <c r="G30" s="6">
        <f>CONVERT(A30,"um","mm")</f>
        <v>0.21</v>
      </c>
      <c r="H30" s="6">
        <f t="shared" si="1"/>
        <v>2.2515387669959646</v>
      </c>
      <c r="I30" s="6">
        <v>1.46</v>
      </c>
      <c r="J30" s="6"/>
      <c r="K30" s="7"/>
    </row>
    <row r="31" spans="1:11" ht="8.25">
      <c r="A31" s="10">
        <v>250</v>
      </c>
      <c r="B31" s="11">
        <v>60</v>
      </c>
      <c r="C31" s="6">
        <v>99.8</v>
      </c>
      <c r="D31" s="6">
        <v>0.22</v>
      </c>
      <c r="E31" s="6">
        <v>0.21</v>
      </c>
      <c r="F31" s="6"/>
      <c r="G31" s="6">
        <f>CONVERT(A31,"um","mm")</f>
        <v>0.25</v>
      </c>
      <c r="H31" s="6">
        <f t="shared" si="1"/>
        <v>2</v>
      </c>
      <c r="I31" s="6">
        <v>0.22</v>
      </c>
      <c r="J31" s="6"/>
      <c r="K31" s="7"/>
    </row>
    <row r="32" spans="1:11" ht="8.25">
      <c r="A32" s="10">
        <v>297</v>
      </c>
      <c r="B32" s="11">
        <v>50</v>
      </c>
      <c r="C32" s="6">
        <v>99.99</v>
      </c>
      <c r="D32" s="6">
        <v>0.0083</v>
      </c>
      <c r="E32" s="6">
        <v>0.0083</v>
      </c>
      <c r="F32" s="6"/>
      <c r="G32" s="6">
        <f>CONVERT(A32,"um","mm")</f>
        <v>0.297</v>
      </c>
      <c r="H32" s="6">
        <f t="shared" si="1"/>
        <v>1.7514651638613215</v>
      </c>
      <c r="I32" s="6">
        <v>0.0083</v>
      </c>
      <c r="J32" s="6"/>
      <c r="K32" s="7"/>
    </row>
    <row r="33" spans="1:11" ht="8.25">
      <c r="A33" s="10">
        <v>354</v>
      </c>
      <c r="B33" s="11">
        <v>45</v>
      </c>
      <c r="C33" s="6">
        <v>100</v>
      </c>
      <c r="D33" s="6">
        <v>0</v>
      </c>
      <c r="E33" s="6">
        <v>0</v>
      </c>
      <c r="F33" s="6"/>
      <c r="G33" s="6">
        <f>CONVERT(A33,"um","mm")</f>
        <v>0.354</v>
      </c>
      <c r="H33" s="6">
        <f t="shared" si="1"/>
        <v>1.4981787345790896</v>
      </c>
      <c r="I33" s="6">
        <v>0</v>
      </c>
      <c r="J33" s="6"/>
      <c r="K33" s="7"/>
    </row>
    <row r="34" spans="1:11" ht="8.25">
      <c r="A34" s="10">
        <v>420</v>
      </c>
      <c r="B34" s="11">
        <v>40</v>
      </c>
      <c r="C34" s="6">
        <v>100</v>
      </c>
      <c r="D34" s="6">
        <v>0</v>
      </c>
      <c r="E34" s="6">
        <v>0</v>
      </c>
      <c r="F34" s="6"/>
      <c r="G34" s="6">
        <f>CONVERT(A34,"um","mm")</f>
        <v>0.42</v>
      </c>
      <c r="H34" s="6">
        <f t="shared" si="1"/>
        <v>1.2515387669959643</v>
      </c>
      <c r="I34" s="6">
        <v>0</v>
      </c>
      <c r="J34" s="6"/>
      <c r="K34" s="7"/>
    </row>
    <row r="35" spans="1:11" ht="8.25">
      <c r="A35" s="10">
        <v>500</v>
      </c>
      <c r="B35" s="11">
        <v>35</v>
      </c>
      <c r="C35" s="6">
        <v>100</v>
      </c>
      <c r="D35" s="6">
        <v>0</v>
      </c>
      <c r="E35" s="6">
        <v>0</v>
      </c>
      <c r="F35" s="6"/>
      <c r="G35" s="6">
        <f>CONVERT(A35,"um","mm")</f>
        <v>0.5</v>
      </c>
      <c r="H35" s="6">
        <f t="shared" si="1"/>
        <v>1</v>
      </c>
      <c r="I35" s="6">
        <v>0</v>
      </c>
      <c r="J35" s="6"/>
      <c r="K35" s="7"/>
    </row>
    <row r="36" spans="1:11" ht="8.25">
      <c r="A36" s="10">
        <v>590</v>
      </c>
      <c r="B36" s="11">
        <v>30</v>
      </c>
      <c r="C36" s="6">
        <v>100</v>
      </c>
      <c r="D36" s="6">
        <v>0</v>
      </c>
      <c r="E36" s="6">
        <v>0</v>
      </c>
      <c r="F36" s="6"/>
      <c r="G36" s="6">
        <f>CONVERT(A36,"um","mm")</f>
        <v>0.59</v>
      </c>
      <c r="H36" s="6">
        <f t="shared" si="1"/>
        <v>0.7612131404128836</v>
      </c>
      <c r="I36" s="6">
        <v>0</v>
      </c>
      <c r="J36" s="6"/>
      <c r="K36" s="7"/>
    </row>
    <row r="37" spans="1:11" ht="8.25">
      <c r="A37" s="10">
        <v>710</v>
      </c>
      <c r="B37" s="11">
        <v>25</v>
      </c>
      <c r="C37" s="6">
        <v>100</v>
      </c>
      <c r="D37" s="6">
        <v>0</v>
      </c>
      <c r="E37" s="6">
        <v>0</v>
      </c>
      <c r="F37" s="6"/>
      <c r="G37" s="6">
        <f>CONVERT(A37,"um","mm")</f>
        <v>0.71</v>
      </c>
      <c r="H37" s="6">
        <f t="shared" si="1"/>
        <v>0.49410907027004275</v>
      </c>
      <c r="I37" s="6">
        <v>0</v>
      </c>
      <c r="J37" s="6"/>
      <c r="K37" s="7"/>
    </row>
    <row r="38" spans="1:11" ht="8.25">
      <c r="A38" s="10">
        <v>840</v>
      </c>
      <c r="B38" s="11">
        <v>20</v>
      </c>
      <c r="C38" s="6">
        <v>100</v>
      </c>
      <c r="D38" s="6">
        <v>0</v>
      </c>
      <c r="E38" s="6">
        <v>0</v>
      </c>
      <c r="F38" s="6"/>
      <c r="G38" s="6">
        <f>CONVERT(A38,"um","mm")</f>
        <v>0.84</v>
      </c>
      <c r="H38" s="6">
        <f t="shared" si="1"/>
        <v>0.2515387669959645</v>
      </c>
      <c r="I38" s="6">
        <v>0</v>
      </c>
      <c r="J38" s="6"/>
      <c r="K38" s="7"/>
    </row>
    <row r="39" spans="1:11" ht="8.25">
      <c r="A39" s="10">
        <v>1000</v>
      </c>
      <c r="B39" s="11">
        <v>18</v>
      </c>
      <c r="C39" s="6">
        <v>100</v>
      </c>
      <c r="D39" s="6">
        <v>0</v>
      </c>
      <c r="E39" s="6">
        <v>0</v>
      </c>
      <c r="F39" s="6"/>
      <c r="G39" s="6">
        <f>CONVERT(A39,"um","mm")</f>
        <v>1</v>
      </c>
      <c r="H39" s="6">
        <f t="shared" si="1"/>
        <v>0</v>
      </c>
      <c r="I39" s="6">
        <v>0</v>
      </c>
      <c r="J39" s="6"/>
      <c r="K39" s="7"/>
    </row>
    <row r="40" spans="1:11" ht="8.25">
      <c r="A40" s="10">
        <v>1190</v>
      </c>
      <c r="B40" s="11">
        <v>16</v>
      </c>
      <c r="C40" s="6">
        <v>100</v>
      </c>
      <c r="D40" s="6">
        <v>0</v>
      </c>
      <c r="E40" s="6">
        <v>0</v>
      </c>
      <c r="F40" s="6"/>
      <c r="G40" s="6">
        <f>CONVERT(A40,"um","mm")</f>
        <v>1.19</v>
      </c>
      <c r="H40" s="6">
        <f t="shared" si="1"/>
        <v>-0.2509615735332188</v>
      </c>
      <c r="I40" s="6">
        <v>0</v>
      </c>
      <c r="J40" s="6"/>
      <c r="K40" s="7"/>
    </row>
    <row r="41" spans="1:11" ht="8.25">
      <c r="A41" s="10">
        <v>1410</v>
      </c>
      <c r="B41" s="11">
        <v>14</v>
      </c>
      <c r="C41" s="6">
        <v>100</v>
      </c>
      <c r="D41" s="6">
        <v>0</v>
      </c>
      <c r="E41" s="6">
        <v>0</v>
      </c>
      <c r="F41" s="6"/>
      <c r="G41" s="6">
        <f>CONVERT(A41,"um","mm")</f>
        <v>1.41</v>
      </c>
      <c r="H41" s="6">
        <f t="shared" si="1"/>
        <v>-0.4956951626240688</v>
      </c>
      <c r="I41" s="6">
        <v>0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C1">
      <selection activeCell="O25" sqref="O25:Q25"/>
    </sheetView>
  </sheetViews>
  <sheetFormatPr defaultColWidth="9.140625" defaultRowHeight="12.75"/>
  <cols>
    <col min="1" max="1" width="8.00390625" style="1" bestFit="1" customWidth="1"/>
    <col min="2" max="2" width="13.8515625" style="1" bestFit="1" customWidth="1"/>
    <col min="3" max="4" width="9.28125" style="1" bestFit="1" customWidth="1"/>
    <col min="5" max="5" width="10.57421875" style="1" bestFit="1" customWidth="1"/>
    <col min="6" max="6" width="0.85546875" style="1" customWidth="1"/>
    <col min="7" max="8" width="5.00390625" style="1" bestFit="1" customWidth="1"/>
    <col min="9" max="9" width="5.28125" style="1" bestFit="1" customWidth="1"/>
    <col min="10" max="10" width="4.57421875" style="1" bestFit="1" customWidth="1"/>
    <col min="11" max="11" width="6.28125" style="1" bestFit="1" customWidth="1"/>
    <col min="12" max="14" width="0.85546875" style="1" customWidth="1"/>
    <col min="15" max="15" width="11.57421875" style="1" bestFit="1" customWidth="1"/>
    <col min="16" max="16" width="6.7109375" style="1" bestFit="1" customWidth="1"/>
    <col min="17" max="17" width="5.00390625" style="1" bestFit="1" customWidth="1"/>
    <col min="18" max="18" width="4.8515625" style="1" bestFit="1" customWidth="1"/>
    <col min="19" max="19" width="0.85546875" style="1" customWidth="1"/>
    <col min="20" max="20" width="4.8515625" style="1" bestFit="1" customWidth="1"/>
    <col min="21" max="21" width="5.57421875" style="1" bestFit="1" customWidth="1"/>
    <col min="22" max="22" width="5.00390625" style="1" bestFit="1" customWidth="1"/>
    <col min="23" max="23" width="4.8515625" style="1" bestFit="1" customWidth="1"/>
    <col min="24" max="25" width="4.7109375" style="1" bestFit="1" customWidth="1"/>
    <col min="26" max="26" width="4.57421875" style="1" bestFit="1" customWidth="1"/>
    <col min="27" max="28" width="4.8515625" style="1" bestFit="1" customWidth="1"/>
    <col min="29" max="29" width="4.7109375" style="1" bestFit="1" customWidth="1"/>
    <col min="30" max="30" width="7.00390625" style="1" bestFit="1" customWidth="1"/>
    <col min="31" max="31" width="11.140625" style="1" bestFit="1" customWidth="1"/>
    <col min="32" max="16384" width="9.140625" style="1" customWidth="1"/>
  </cols>
  <sheetData>
    <row r="1" spans="1:2" ht="8.25">
      <c r="A1" s="1" t="s">
        <v>0</v>
      </c>
      <c r="B1" s="1">
        <v>37242.49166666667</v>
      </c>
    </row>
    <row r="2" spans="1:5" ht="8.25">
      <c r="A2" s="1" t="s">
        <v>1</v>
      </c>
      <c r="B2" s="1" t="s">
        <v>49</v>
      </c>
      <c r="C2" s="1" t="s">
        <v>35</v>
      </c>
      <c r="D2" s="1" t="s">
        <v>36</v>
      </c>
      <c r="E2" s="1" t="s">
        <v>37</v>
      </c>
    </row>
    <row r="3" spans="1:6" ht="8.25">
      <c r="A3" s="1" t="s">
        <v>3</v>
      </c>
      <c r="B3" s="1" t="s">
        <v>50</v>
      </c>
      <c r="C3" s="1">
        <f>AVERAGE(E3:F3)</f>
        <v>1.7916666666666667</v>
      </c>
      <c r="D3" s="1">
        <f>CONVERT(C3,"ft","m")</f>
        <v>0.5461</v>
      </c>
      <c r="E3" s="1">
        <f>CONVERT(VALUE(LEFT(B4,3)),"in","ft")</f>
        <v>1.6666666666666667</v>
      </c>
      <c r="F3" s="1">
        <f>CONVERT(VALUE(RIGHT(B4,3)),"in","ft")</f>
        <v>1.9166666666666667</v>
      </c>
    </row>
    <row r="4" spans="1:2" ht="8.25">
      <c r="A4" s="1" t="s">
        <v>5</v>
      </c>
      <c r="B4" s="1" t="s">
        <v>51</v>
      </c>
    </row>
    <row r="5" ht="8.25">
      <c r="A5" s="1" t="s">
        <v>7</v>
      </c>
    </row>
    <row r="6" ht="9" thickBot="1"/>
    <row r="7" spans="1:21" ht="9" thickTop="1">
      <c r="A7" s="2" t="s">
        <v>18</v>
      </c>
      <c r="B7" s="3" t="s">
        <v>25</v>
      </c>
      <c r="C7" s="3" t="s">
        <v>19</v>
      </c>
      <c r="D7" s="3" t="s">
        <v>20</v>
      </c>
      <c r="E7" s="3" t="s">
        <v>21</v>
      </c>
      <c r="F7" s="3"/>
      <c r="G7" s="3"/>
      <c r="H7" s="3"/>
      <c r="I7" s="3"/>
      <c r="J7" s="3"/>
      <c r="K7" s="4"/>
      <c r="T7" s="1" t="s">
        <v>23</v>
      </c>
      <c r="U7" s="1" t="s">
        <v>32</v>
      </c>
    </row>
    <row r="8" spans="1:23" ht="8.25">
      <c r="A8" s="5" t="s">
        <v>22</v>
      </c>
      <c r="B8" s="6"/>
      <c r="C8" s="6" t="s">
        <v>23</v>
      </c>
      <c r="D8" s="6" t="s">
        <v>23</v>
      </c>
      <c r="E8" s="6" t="s">
        <v>23</v>
      </c>
      <c r="F8" s="6"/>
      <c r="G8" s="6"/>
      <c r="H8" s="6"/>
      <c r="I8" s="6"/>
      <c r="J8" s="6"/>
      <c r="K8" s="7"/>
      <c r="Q8" s="1" t="s">
        <v>26</v>
      </c>
      <c r="R8" s="1" t="s">
        <v>27</v>
      </c>
      <c r="T8" s="1" t="s">
        <v>24</v>
      </c>
      <c r="U8" s="1" t="s">
        <v>33</v>
      </c>
      <c r="V8" s="1" t="s">
        <v>26</v>
      </c>
      <c r="W8" s="1" t="s">
        <v>27</v>
      </c>
    </row>
    <row r="9" spans="1:21" ht="8.25">
      <c r="A9" s="5"/>
      <c r="B9" s="6"/>
      <c r="C9" s="6" t="s">
        <v>24</v>
      </c>
      <c r="D9" s="6" t="s">
        <v>28</v>
      </c>
      <c r="E9" s="6" t="s">
        <v>24</v>
      </c>
      <c r="F9" s="6"/>
      <c r="G9" s="6" t="s">
        <v>26</v>
      </c>
      <c r="H9" s="6" t="s">
        <v>27</v>
      </c>
      <c r="I9" s="6" t="s">
        <v>38</v>
      </c>
      <c r="J9" s="6" t="s">
        <v>39</v>
      </c>
      <c r="K9" s="7" t="s">
        <v>40</v>
      </c>
      <c r="O9" s="1" t="s">
        <v>8</v>
      </c>
      <c r="P9" s="1">
        <v>0.375</v>
      </c>
      <c r="Q9" s="1">
        <f>CONVERT(P9,"um","mm")</f>
        <v>0.000375</v>
      </c>
      <c r="R9" s="1">
        <f>-LOG(Q9/1,2)</f>
        <v>11.380821783940931</v>
      </c>
      <c r="U9" s="1" t="s">
        <v>34</v>
      </c>
    </row>
    <row r="10" spans="1:23" ht="8.25">
      <c r="A10" s="10">
        <v>0</v>
      </c>
      <c r="B10" s="11">
        <v>1400</v>
      </c>
      <c r="C10" s="6">
        <v>0</v>
      </c>
      <c r="D10" s="6">
        <v>100</v>
      </c>
      <c r="E10" s="6">
        <v>0</v>
      </c>
      <c r="F10" s="6"/>
      <c r="G10" s="6">
        <f>CONVERT(A10,"um","mm")</f>
        <v>0</v>
      </c>
      <c r="H10" s="6" t="e">
        <f>-LOG(G10,2)</f>
        <v>#NUM!</v>
      </c>
      <c r="I10" s="6">
        <v>100</v>
      </c>
      <c r="J10" s="6"/>
      <c r="K10" s="7"/>
      <c r="O10" s="1" t="s">
        <v>9</v>
      </c>
      <c r="P10" s="1">
        <v>2000</v>
      </c>
      <c r="Q10" s="1">
        <f>CONVERT(P10,"um","mm")</f>
        <v>2</v>
      </c>
      <c r="R10" s="1">
        <f aca="true" t="shared" si="0" ref="R10:R16">-LOG(Q10/1,2)</f>
        <v>-1</v>
      </c>
      <c r="T10" s="1">
        <v>5</v>
      </c>
      <c r="U10" s="1">
        <v>2.877</v>
      </c>
      <c r="V10" s="1">
        <f>CONVERT(U10,"um","mm")</f>
        <v>0.002877</v>
      </c>
      <c r="W10" s="1">
        <f>-LOG(V10/1,2)</f>
        <v>8.441219063584887</v>
      </c>
    </row>
    <row r="11" spans="1:23" ht="8.25">
      <c r="A11" s="10">
        <v>0.12</v>
      </c>
      <c r="B11" s="11">
        <v>1300</v>
      </c>
      <c r="C11" s="6">
        <v>0</v>
      </c>
      <c r="D11" s="6">
        <v>100</v>
      </c>
      <c r="E11" s="6">
        <v>0</v>
      </c>
      <c r="F11" s="6"/>
      <c r="G11" s="6">
        <f>CONVERT(A11,"um","mm")</f>
        <v>0.00012</v>
      </c>
      <c r="H11" s="6">
        <f aca="true" t="shared" si="1" ref="H11:H44">-LOG(G11,2)</f>
        <v>13.024677973715656</v>
      </c>
      <c r="I11" s="6">
        <v>100</v>
      </c>
      <c r="J11" s="6">
        <v>13</v>
      </c>
      <c r="K11" s="7">
        <v>0</v>
      </c>
      <c r="O11" s="1" t="s">
        <v>10</v>
      </c>
      <c r="P11" s="1">
        <v>100</v>
      </c>
      <c r="Q11" s="1">
        <f>CONVERT(P11,"um","mm")</f>
        <v>0.1</v>
      </c>
      <c r="R11" s="1">
        <f t="shared" si="0"/>
        <v>3.321928094887362</v>
      </c>
      <c r="T11" s="1">
        <v>10</v>
      </c>
      <c r="U11" s="1">
        <v>7.031</v>
      </c>
      <c r="V11" s="1">
        <f>CONVERT(U11,"um","mm")</f>
        <v>0.007031</v>
      </c>
      <c r="W11" s="1">
        <f aca="true" t="shared" si="2" ref="W11:W18">-LOG(V11/1,2)</f>
        <v>7.152054390180673</v>
      </c>
    </row>
    <row r="12" spans="1:23" ht="8.25">
      <c r="A12" s="10">
        <v>0.24</v>
      </c>
      <c r="B12" s="11">
        <v>1200</v>
      </c>
      <c r="C12" s="6">
        <v>0</v>
      </c>
      <c r="D12" s="6">
        <v>100</v>
      </c>
      <c r="E12" s="6">
        <v>0.12</v>
      </c>
      <c r="F12" s="6"/>
      <c r="G12" s="6">
        <f>CONVERT(A12,"um","mm")</f>
        <v>0.00024</v>
      </c>
      <c r="H12" s="6">
        <f t="shared" si="1"/>
        <v>12.024677973715656</v>
      </c>
      <c r="I12" s="6">
        <v>100</v>
      </c>
      <c r="J12" s="6">
        <v>12</v>
      </c>
      <c r="K12" s="7">
        <v>0.12</v>
      </c>
      <c r="O12" s="1" t="s">
        <v>11</v>
      </c>
      <c r="P12" s="1">
        <v>113.9</v>
      </c>
      <c r="Q12" s="1">
        <f>CONVERT(P12,"um","mm")</f>
        <v>0.1139</v>
      </c>
      <c r="R12" s="1">
        <f t="shared" si="0"/>
        <v>3.1341603478413376</v>
      </c>
      <c r="T12" s="1">
        <v>16</v>
      </c>
      <c r="U12" s="1">
        <v>17.94</v>
      </c>
      <c r="V12" s="1">
        <f>CONVERT(U12,"um","mm")</f>
        <v>0.01794</v>
      </c>
      <c r="W12" s="1">
        <f t="shared" si="2"/>
        <v>5.800676299517551</v>
      </c>
    </row>
    <row r="13" spans="1:23" ht="8.25">
      <c r="A13" s="10">
        <v>0.49</v>
      </c>
      <c r="B13" s="11">
        <v>1100</v>
      </c>
      <c r="C13" s="6">
        <v>0.12</v>
      </c>
      <c r="D13" s="6">
        <v>99.9</v>
      </c>
      <c r="E13" s="6">
        <v>1.16</v>
      </c>
      <c r="F13" s="6"/>
      <c r="G13" s="6">
        <f>CONVERT(A13,"um","mm")</f>
        <v>0.00049</v>
      </c>
      <c r="H13" s="6">
        <f t="shared" si="1"/>
        <v>10.994930630321603</v>
      </c>
      <c r="I13" s="6">
        <v>99.9</v>
      </c>
      <c r="J13" s="6">
        <v>11</v>
      </c>
      <c r="K13" s="7">
        <v>1.16</v>
      </c>
      <c r="O13" s="1" t="s">
        <v>12</v>
      </c>
      <c r="P13" s="1">
        <v>91.06</v>
      </c>
      <c r="Q13" s="1">
        <f>CONVERT(P13,"um","mm")</f>
        <v>0.09106</v>
      </c>
      <c r="R13" s="1">
        <f t="shared" si="0"/>
        <v>3.4570387304176124</v>
      </c>
      <c r="T13" s="1">
        <v>25</v>
      </c>
      <c r="U13" s="1">
        <v>40.58</v>
      </c>
      <c r="V13" s="1">
        <f>CONVERT(U13,"um","mm")</f>
        <v>0.04058</v>
      </c>
      <c r="W13" s="1">
        <f t="shared" si="2"/>
        <v>4.623087324680153</v>
      </c>
    </row>
    <row r="14" spans="1:23" ht="8.25">
      <c r="A14" s="10">
        <v>0.98</v>
      </c>
      <c r="B14" s="11">
        <v>1000</v>
      </c>
      <c r="C14" s="6">
        <v>1.28</v>
      </c>
      <c r="D14" s="6">
        <v>98.7</v>
      </c>
      <c r="E14" s="6">
        <v>2.11</v>
      </c>
      <c r="F14" s="6"/>
      <c r="G14" s="6">
        <f>CONVERT(A14,"um","mm")</f>
        <v>0.00098</v>
      </c>
      <c r="H14" s="6">
        <f t="shared" si="1"/>
        <v>9.994930630321603</v>
      </c>
      <c r="I14" s="6">
        <v>98.7</v>
      </c>
      <c r="J14" s="6">
        <v>10</v>
      </c>
      <c r="K14" s="7">
        <v>2.11</v>
      </c>
      <c r="O14" s="1" t="s">
        <v>29</v>
      </c>
      <c r="P14" s="1">
        <v>14.65</v>
      </c>
      <c r="Q14" s="1">
        <f>CONVERT(P14,"um","mm")</f>
        <v>0.01465</v>
      </c>
      <c r="R14" s="1">
        <f t="shared" si="0"/>
        <v>6.092955525127201</v>
      </c>
      <c r="T14" s="1">
        <v>50</v>
      </c>
      <c r="U14" s="1">
        <v>91.06</v>
      </c>
      <c r="V14" s="1">
        <f>CONVERT(U14,"um","mm")</f>
        <v>0.09106</v>
      </c>
      <c r="W14" s="1">
        <f t="shared" si="2"/>
        <v>3.4570387304176124</v>
      </c>
    </row>
    <row r="15" spans="1:23" ht="8.25">
      <c r="A15" s="10">
        <v>1.95</v>
      </c>
      <c r="B15" s="11">
        <v>900</v>
      </c>
      <c r="C15" s="6">
        <v>3.39</v>
      </c>
      <c r="D15" s="6">
        <v>96.6</v>
      </c>
      <c r="E15" s="6">
        <v>3.14</v>
      </c>
      <c r="F15" s="6"/>
      <c r="G15" s="6">
        <f>CONVERT(A15,"um","mm")</f>
        <v>0.00195</v>
      </c>
      <c r="H15" s="6">
        <f t="shared" si="1"/>
        <v>9.002310160687202</v>
      </c>
      <c r="I15" s="6">
        <v>96.6</v>
      </c>
      <c r="J15" s="6">
        <v>9</v>
      </c>
      <c r="K15" s="7">
        <v>3.14</v>
      </c>
      <c r="O15" s="1" t="s">
        <v>13</v>
      </c>
      <c r="P15" s="1">
        <v>1.251</v>
      </c>
      <c r="Q15" s="1">
        <f>CONVERT(P15,"um","mm")</f>
        <v>0.0012509999999999997</v>
      </c>
      <c r="R15" s="1">
        <f t="shared" si="0"/>
        <v>9.642702495158355</v>
      </c>
      <c r="T15" s="1">
        <v>75</v>
      </c>
      <c r="U15" s="1">
        <v>137.3</v>
      </c>
      <c r="V15" s="1">
        <f>CONVERT(U15,"um","mm")</f>
        <v>0.1373</v>
      </c>
      <c r="W15" s="1">
        <f t="shared" si="2"/>
        <v>2.864596469402349</v>
      </c>
    </row>
    <row r="16" spans="1:23" ht="8.25">
      <c r="A16" s="10">
        <v>3.9</v>
      </c>
      <c r="B16" s="11">
        <v>800</v>
      </c>
      <c r="C16" s="6">
        <v>6.53</v>
      </c>
      <c r="D16" s="6">
        <v>93.5</v>
      </c>
      <c r="E16" s="6">
        <v>4.12</v>
      </c>
      <c r="F16" s="6"/>
      <c r="G16" s="6">
        <f>CONVERT(A16,"um","mm")</f>
        <v>0.0039</v>
      </c>
      <c r="H16" s="6">
        <f t="shared" si="1"/>
        <v>8.002310160687202</v>
      </c>
      <c r="I16" s="6">
        <v>93.5</v>
      </c>
      <c r="J16" s="6">
        <v>8</v>
      </c>
      <c r="K16" s="7">
        <v>4.12</v>
      </c>
      <c r="O16" s="1" t="s">
        <v>14</v>
      </c>
      <c r="P16" s="1">
        <v>116.3</v>
      </c>
      <c r="Q16" s="1">
        <f>CONVERT(P16,"um","mm")</f>
        <v>0.1163</v>
      </c>
      <c r="R16" s="1">
        <f t="shared" si="0"/>
        <v>3.104076998076231</v>
      </c>
      <c r="T16" s="1">
        <v>84</v>
      </c>
      <c r="U16" s="1">
        <v>161.4</v>
      </c>
      <c r="V16" s="1">
        <f>CONVERT(U16,"um","mm")</f>
        <v>0.1614</v>
      </c>
      <c r="W16" s="1">
        <f t="shared" si="2"/>
        <v>2.6312875162716693</v>
      </c>
    </row>
    <row r="17" spans="1:23" ht="8.25">
      <c r="A17" s="10">
        <v>7.8</v>
      </c>
      <c r="B17" s="11">
        <v>700</v>
      </c>
      <c r="C17" s="6">
        <v>10.6</v>
      </c>
      <c r="D17" s="6">
        <v>89.4</v>
      </c>
      <c r="E17" s="6">
        <v>4.37</v>
      </c>
      <c r="F17" s="6"/>
      <c r="G17" s="6">
        <f>CONVERT(A17,"um","mm")</f>
        <v>0.0078</v>
      </c>
      <c r="H17" s="6">
        <f t="shared" si="1"/>
        <v>7.002310160687201</v>
      </c>
      <c r="I17" s="6">
        <v>89.4</v>
      </c>
      <c r="J17" s="6">
        <v>7</v>
      </c>
      <c r="K17" s="7">
        <v>4.37</v>
      </c>
      <c r="O17" s="1" t="s">
        <v>15</v>
      </c>
      <c r="P17" s="1">
        <v>141.6</v>
      </c>
      <c r="T17" s="1">
        <v>90</v>
      </c>
      <c r="U17" s="1">
        <v>188.7</v>
      </c>
      <c r="V17" s="1">
        <f>CONVERT(U17,"um","mm")</f>
        <v>0.1887</v>
      </c>
      <c r="W17" s="1">
        <f t="shared" si="2"/>
        <v>2.405833671949004</v>
      </c>
    </row>
    <row r="18" spans="1:23" ht="8.25">
      <c r="A18" s="10">
        <v>15.6</v>
      </c>
      <c r="B18" s="11">
        <v>600</v>
      </c>
      <c r="C18" s="6">
        <v>15</v>
      </c>
      <c r="D18" s="6">
        <v>85</v>
      </c>
      <c r="E18" s="6">
        <v>6.2</v>
      </c>
      <c r="F18" s="6"/>
      <c r="G18" s="6">
        <f>CONVERT(A18,"um","mm")</f>
        <v>0.0156</v>
      </c>
      <c r="H18" s="6">
        <f t="shared" si="1"/>
        <v>6.002310160687201</v>
      </c>
      <c r="I18" s="6">
        <v>85</v>
      </c>
      <c r="J18" s="6">
        <v>6</v>
      </c>
      <c r="K18" s="7">
        <v>6.2</v>
      </c>
      <c r="O18" s="1" t="s">
        <v>16</v>
      </c>
      <c r="P18" s="1">
        <v>20061</v>
      </c>
      <c r="T18" s="1">
        <v>95</v>
      </c>
      <c r="U18" s="1">
        <v>256.7</v>
      </c>
      <c r="V18" s="1">
        <f>CONVERT(U18,"um","mm")</f>
        <v>0.2567</v>
      </c>
      <c r="W18" s="1">
        <f t="shared" si="2"/>
        <v>1.9618447989740313</v>
      </c>
    </row>
    <row r="19" spans="1:16" ht="8.25">
      <c r="A19" s="10">
        <v>31.2</v>
      </c>
      <c r="B19" s="11">
        <v>500</v>
      </c>
      <c r="C19" s="6">
        <v>21.2</v>
      </c>
      <c r="D19" s="6">
        <v>78.8</v>
      </c>
      <c r="E19" s="6">
        <v>2.4</v>
      </c>
      <c r="F19" s="6"/>
      <c r="G19" s="6">
        <f>CONVERT(A19,"um","mm")</f>
        <v>0.0312</v>
      </c>
      <c r="H19" s="6">
        <f t="shared" si="1"/>
        <v>5.002310160687201</v>
      </c>
      <c r="I19" s="6">
        <v>78.8</v>
      </c>
      <c r="J19" s="6">
        <v>5</v>
      </c>
      <c r="K19" s="7">
        <f>SUM(E19+E20+E21+E22)</f>
        <v>13.530000000000001</v>
      </c>
      <c r="O19" s="1" t="s">
        <v>17</v>
      </c>
      <c r="P19" s="1">
        <v>124.4</v>
      </c>
    </row>
    <row r="20" spans="1:31" ht="8.25">
      <c r="A20" s="10">
        <v>37.2</v>
      </c>
      <c r="B20" s="11">
        <v>400</v>
      </c>
      <c r="C20" s="6">
        <v>23.6</v>
      </c>
      <c r="D20" s="6">
        <v>76.4</v>
      </c>
      <c r="E20" s="6">
        <v>2.91</v>
      </c>
      <c r="F20" s="6"/>
      <c r="G20" s="6">
        <f>CONVERT(A20,"um","mm")</f>
        <v>0.0372</v>
      </c>
      <c r="H20" s="6">
        <f t="shared" si="1"/>
        <v>4.748553568441418</v>
      </c>
      <c r="I20" s="6">
        <v>76.4</v>
      </c>
      <c r="J20" s="6">
        <v>4</v>
      </c>
      <c r="K20" s="7">
        <f>SUM(E23+E24+E25+E26)</f>
        <v>34.38</v>
      </c>
      <c r="O20" s="1" t="s">
        <v>30</v>
      </c>
      <c r="P20" s="1">
        <v>4.23</v>
      </c>
      <c r="U20" s="1">
        <v>5</v>
      </c>
      <c r="V20" s="1">
        <v>10</v>
      </c>
      <c r="W20" s="1">
        <v>16</v>
      </c>
      <c r="X20" s="1">
        <v>25</v>
      </c>
      <c r="Y20" s="1">
        <v>50</v>
      </c>
      <c r="Z20" s="1">
        <v>75</v>
      </c>
      <c r="AA20" s="1">
        <v>84</v>
      </c>
      <c r="AB20" s="1">
        <v>90</v>
      </c>
      <c r="AC20" s="1">
        <v>95</v>
      </c>
      <c r="AD20" s="1" t="s">
        <v>44</v>
      </c>
      <c r="AE20" s="1" t="s">
        <v>45</v>
      </c>
    </row>
    <row r="21" spans="1:30" ht="8.25">
      <c r="A21" s="10">
        <v>44.2</v>
      </c>
      <c r="B21" s="11">
        <v>325</v>
      </c>
      <c r="C21" s="6">
        <v>26.5</v>
      </c>
      <c r="D21" s="6">
        <v>73.5</v>
      </c>
      <c r="E21" s="6">
        <v>3.65</v>
      </c>
      <c r="F21" s="6"/>
      <c r="G21" s="6">
        <f>CONVERT(A21,"um","mm")</f>
        <v>0.0442</v>
      </c>
      <c r="H21" s="6">
        <f t="shared" si="1"/>
        <v>4.499809820158018</v>
      </c>
      <c r="I21" s="6">
        <v>73.5</v>
      </c>
      <c r="J21" s="6">
        <v>3</v>
      </c>
      <c r="K21" s="7">
        <f>SUM(E27+E28+E29+E30)</f>
        <v>25.71</v>
      </c>
      <c r="O21" s="1" t="s">
        <v>31</v>
      </c>
      <c r="P21" s="1">
        <v>22.86</v>
      </c>
      <c r="U21" s="1">
        <v>0.002877</v>
      </c>
      <c r="V21" s="1">
        <v>0.007031</v>
      </c>
      <c r="W21" s="1">
        <v>0.01794</v>
      </c>
      <c r="X21" s="1">
        <v>0.04058</v>
      </c>
      <c r="Y21" s="1">
        <v>0.09106</v>
      </c>
      <c r="Z21" s="1">
        <v>0.1373</v>
      </c>
      <c r="AA21" s="1">
        <v>0.1614</v>
      </c>
      <c r="AB21" s="1">
        <v>0.1887</v>
      </c>
      <c r="AC21" s="1">
        <v>0.2567</v>
      </c>
      <c r="AD21" s="1">
        <f>((W21+AA21)/2)</f>
        <v>0.08967</v>
      </c>
    </row>
    <row r="22" spans="1:31" ht="8.25">
      <c r="A22" s="10">
        <v>52.6</v>
      </c>
      <c r="B22" s="11">
        <v>270</v>
      </c>
      <c r="C22" s="6">
        <v>30.2</v>
      </c>
      <c r="D22" s="6">
        <v>69.8</v>
      </c>
      <c r="E22" s="6">
        <v>4.57</v>
      </c>
      <c r="F22" s="6"/>
      <c r="G22" s="6">
        <f>CONVERT(A22,"um","mm")</f>
        <v>0.0526</v>
      </c>
      <c r="H22" s="6">
        <f t="shared" si="1"/>
        <v>4.2487933902571475</v>
      </c>
      <c r="I22" s="6">
        <v>69.8</v>
      </c>
      <c r="J22" s="6">
        <v>2</v>
      </c>
      <c r="K22" s="7">
        <f>SUM(E31+E32+E33+E34)</f>
        <v>2.3200000000000003</v>
      </c>
      <c r="U22" s="1">
        <v>8.441219063584887</v>
      </c>
      <c r="V22" s="1">
        <v>7.152054390180673</v>
      </c>
      <c r="W22" s="1">
        <v>5.800676299517551</v>
      </c>
      <c r="X22" s="1">
        <v>4.623087324680153</v>
      </c>
      <c r="Y22" s="1">
        <v>3.4570387304176124</v>
      </c>
      <c r="Z22" s="1">
        <v>2.864596469402349</v>
      </c>
      <c r="AA22" s="1">
        <v>2.6312875162716693</v>
      </c>
      <c r="AB22" s="1">
        <v>2.405833671949004</v>
      </c>
      <c r="AC22" s="1">
        <v>1.9618447989740313</v>
      </c>
      <c r="AD22" s="1">
        <f>((W22+AA22)/2)</f>
        <v>4.21598190789461</v>
      </c>
      <c r="AE22" s="1">
        <f>((X22-AB22)/2)</f>
        <v>1.1086268263655745</v>
      </c>
    </row>
    <row r="23" spans="1:11" ht="8.25">
      <c r="A23" s="10">
        <v>62.5</v>
      </c>
      <c r="B23" s="11">
        <v>230</v>
      </c>
      <c r="C23" s="6">
        <v>34.7</v>
      </c>
      <c r="D23" s="6">
        <v>65.3</v>
      </c>
      <c r="E23" s="6">
        <v>5.78</v>
      </c>
      <c r="F23" s="6"/>
      <c r="G23" s="6">
        <f>CONVERT(A23,"um","mm")</f>
        <v>0.0625</v>
      </c>
      <c r="H23" s="6">
        <f t="shared" si="1"/>
        <v>4</v>
      </c>
      <c r="I23" s="6">
        <v>65.3</v>
      </c>
      <c r="J23" s="6">
        <v>1</v>
      </c>
      <c r="K23" s="7">
        <f>SUM(E35+E36+E37+E38)</f>
        <v>2.35</v>
      </c>
    </row>
    <row r="24" spans="1:17" ht="8.25">
      <c r="A24" s="10">
        <v>74</v>
      </c>
      <c r="B24" s="11">
        <v>200</v>
      </c>
      <c r="C24" s="6">
        <v>40.5</v>
      </c>
      <c r="D24" s="6">
        <v>59.5</v>
      </c>
      <c r="E24" s="6">
        <v>7.73</v>
      </c>
      <c r="F24" s="6"/>
      <c r="G24" s="6">
        <f>CONVERT(A24,"um","mm")</f>
        <v>0.074</v>
      </c>
      <c r="H24" s="6">
        <f t="shared" si="1"/>
        <v>3.7563309190331378</v>
      </c>
      <c r="I24" s="6">
        <v>59.5</v>
      </c>
      <c r="J24" s="6">
        <v>0</v>
      </c>
      <c r="K24" s="7">
        <f>SUM(E39+E40+E41+E42)</f>
        <v>0.548</v>
      </c>
      <c r="O24" s="1" t="s">
        <v>41</v>
      </c>
      <c r="P24" s="1" t="s">
        <v>42</v>
      </c>
      <c r="Q24" s="1" t="s">
        <v>43</v>
      </c>
    </row>
    <row r="25" spans="1:17" ht="8.25">
      <c r="A25" s="10">
        <v>88</v>
      </c>
      <c r="B25" s="11">
        <v>170</v>
      </c>
      <c r="C25" s="6">
        <v>48.2</v>
      </c>
      <c r="D25" s="6">
        <v>51.8</v>
      </c>
      <c r="E25" s="6">
        <v>9.87</v>
      </c>
      <c r="F25" s="6"/>
      <c r="G25" s="6">
        <f>CONVERT(A25,"um","mm")</f>
        <v>0.088</v>
      </c>
      <c r="H25" s="6">
        <f t="shared" si="1"/>
        <v>3.50635266602479</v>
      </c>
      <c r="I25" s="6">
        <v>51.8</v>
      </c>
      <c r="J25" s="6">
        <v>-1</v>
      </c>
      <c r="K25" s="7">
        <f>SUM(E43+E44)</f>
        <v>0</v>
      </c>
      <c r="O25" s="1">
        <f>SUM(K25+K24+K23+K22+K21+K20)</f>
        <v>65.308</v>
      </c>
      <c r="P25" s="1">
        <f>SUM(K19+K18+K17+K16)</f>
        <v>28.220000000000002</v>
      </c>
      <c r="Q25" s="1">
        <f>SUM(K15+K14+K13+K12+K11+K10)</f>
        <v>6.53</v>
      </c>
    </row>
    <row r="26" spans="1:11" ht="8.25">
      <c r="A26" s="10">
        <v>105</v>
      </c>
      <c r="B26" s="11">
        <v>140</v>
      </c>
      <c r="C26" s="6">
        <v>58.1</v>
      </c>
      <c r="D26" s="6">
        <v>41.9</v>
      </c>
      <c r="E26" s="6">
        <v>11</v>
      </c>
      <c r="F26" s="6"/>
      <c r="G26" s="6">
        <f>CONVERT(A26,"um","mm")</f>
        <v>0.105</v>
      </c>
      <c r="H26" s="6">
        <f t="shared" si="1"/>
        <v>3.2515387669959646</v>
      </c>
      <c r="I26" s="6">
        <v>41.9</v>
      </c>
      <c r="J26" s="6"/>
      <c r="K26" s="7"/>
    </row>
    <row r="27" spans="1:11" ht="8.25">
      <c r="A27" s="10">
        <v>125</v>
      </c>
      <c r="B27" s="11">
        <v>120</v>
      </c>
      <c r="C27" s="6">
        <v>69.1</v>
      </c>
      <c r="D27" s="6">
        <v>30.9</v>
      </c>
      <c r="E27" s="6">
        <v>10.7</v>
      </c>
      <c r="F27" s="6"/>
      <c r="G27" s="6">
        <f>CONVERT(A27,"um","mm")</f>
        <v>0.125</v>
      </c>
      <c r="H27" s="6">
        <f t="shared" si="1"/>
        <v>3</v>
      </c>
      <c r="I27" s="6">
        <v>30.9</v>
      </c>
      <c r="J27" s="6"/>
      <c r="K27" s="7"/>
    </row>
    <row r="28" spans="1:11" ht="8.25">
      <c r="A28" s="10">
        <v>149</v>
      </c>
      <c r="B28" s="11">
        <v>100</v>
      </c>
      <c r="C28" s="6">
        <v>79.8</v>
      </c>
      <c r="D28" s="6">
        <v>20.2</v>
      </c>
      <c r="E28" s="6">
        <v>8.18</v>
      </c>
      <c r="F28" s="6"/>
      <c r="G28" s="6">
        <f>CONVERT(A28,"um","mm")</f>
        <v>0.149</v>
      </c>
      <c r="H28" s="6">
        <f t="shared" si="1"/>
        <v>2.746615764199926</v>
      </c>
      <c r="I28" s="6">
        <v>20.2</v>
      </c>
      <c r="J28" s="6"/>
      <c r="K28" s="7"/>
    </row>
    <row r="29" spans="1:11" ht="8.25">
      <c r="A29" s="10">
        <v>177</v>
      </c>
      <c r="B29" s="11">
        <v>80</v>
      </c>
      <c r="C29" s="6">
        <v>88</v>
      </c>
      <c r="D29" s="6">
        <v>12</v>
      </c>
      <c r="E29" s="6">
        <v>4.73</v>
      </c>
      <c r="F29" s="6"/>
      <c r="G29" s="6">
        <f>CONVERT(A29,"um","mm")</f>
        <v>0.177</v>
      </c>
      <c r="H29" s="6">
        <f t="shared" si="1"/>
        <v>2.49817873457909</v>
      </c>
      <c r="I29" s="6">
        <v>12</v>
      </c>
      <c r="J29" s="6"/>
      <c r="K29" s="7"/>
    </row>
    <row r="30" spans="1:11" ht="8.25">
      <c r="A30" s="10">
        <v>210</v>
      </c>
      <c r="B30" s="11">
        <v>70</v>
      </c>
      <c r="C30" s="6">
        <v>92.7</v>
      </c>
      <c r="D30" s="6">
        <v>7.31</v>
      </c>
      <c r="E30" s="6">
        <v>2.1</v>
      </c>
      <c r="F30" s="6"/>
      <c r="G30" s="6">
        <f>CONVERT(A30,"um","mm")</f>
        <v>0.21</v>
      </c>
      <c r="H30" s="6">
        <f t="shared" si="1"/>
        <v>2.2515387669959646</v>
      </c>
      <c r="I30" s="6">
        <v>7.31</v>
      </c>
      <c r="J30" s="6"/>
      <c r="K30" s="7"/>
    </row>
    <row r="31" spans="1:11" ht="8.25">
      <c r="A31" s="10">
        <v>250</v>
      </c>
      <c r="B31" s="11">
        <v>60</v>
      </c>
      <c r="C31" s="6">
        <v>94.8</v>
      </c>
      <c r="D31" s="6">
        <v>5.2</v>
      </c>
      <c r="E31" s="6">
        <v>0.68</v>
      </c>
      <c r="F31" s="6"/>
      <c r="G31" s="6">
        <f>CONVERT(A31,"um","mm")</f>
        <v>0.25</v>
      </c>
      <c r="H31" s="6">
        <f t="shared" si="1"/>
        <v>2</v>
      </c>
      <c r="I31" s="6">
        <v>5.2</v>
      </c>
      <c r="J31" s="6"/>
      <c r="K31" s="7"/>
    </row>
    <row r="32" spans="1:11" ht="8.25">
      <c r="A32" s="10">
        <v>297</v>
      </c>
      <c r="B32" s="11">
        <v>50</v>
      </c>
      <c r="C32" s="6">
        <v>95.5</v>
      </c>
      <c r="D32" s="6">
        <v>4.52</v>
      </c>
      <c r="E32" s="6">
        <v>0.39</v>
      </c>
      <c r="F32" s="6"/>
      <c r="G32" s="6">
        <f>CONVERT(A32,"um","mm")</f>
        <v>0.297</v>
      </c>
      <c r="H32" s="6">
        <f t="shared" si="1"/>
        <v>1.7514651638613215</v>
      </c>
      <c r="I32" s="6">
        <v>4.52</v>
      </c>
      <c r="J32" s="6"/>
      <c r="K32" s="7"/>
    </row>
    <row r="33" spans="1:11" ht="8.25">
      <c r="A33" s="10">
        <v>354</v>
      </c>
      <c r="B33" s="11">
        <v>45</v>
      </c>
      <c r="C33" s="6">
        <v>95.9</v>
      </c>
      <c r="D33" s="6">
        <v>4.13</v>
      </c>
      <c r="E33" s="6">
        <v>0.54</v>
      </c>
      <c r="F33" s="6"/>
      <c r="G33" s="6">
        <f>CONVERT(A33,"um","mm")</f>
        <v>0.354</v>
      </c>
      <c r="H33" s="6">
        <f t="shared" si="1"/>
        <v>1.4981787345790896</v>
      </c>
      <c r="I33" s="6">
        <v>4.13</v>
      </c>
      <c r="J33" s="6"/>
      <c r="K33" s="7"/>
    </row>
    <row r="34" spans="1:11" ht="8.25">
      <c r="A34" s="10">
        <v>420</v>
      </c>
      <c r="B34" s="11">
        <v>40</v>
      </c>
      <c r="C34" s="6">
        <v>96.4</v>
      </c>
      <c r="D34" s="6">
        <v>3.6</v>
      </c>
      <c r="E34" s="6">
        <v>0.71</v>
      </c>
      <c r="F34" s="6"/>
      <c r="G34" s="6">
        <f>CONVERT(A34,"um","mm")</f>
        <v>0.42</v>
      </c>
      <c r="H34" s="6">
        <f t="shared" si="1"/>
        <v>1.2515387669959643</v>
      </c>
      <c r="I34" s="6">
        <v>3.6</v>
      </c>
      <c r="J34" s="6"/>
      <c r="K34" s="7"/>
    </row>
    <row r="35" spans="1:11" ht="8.25">
      <c r="A35" s="10">
        <v>500</v>
      </c>
      <c r="B35" s="11">
        <v>35</v>
      </c>
      <c r="C35" s="6">
        <v>97.1</v>
      </c>
      <c r="D35" s="6">
        <v>2.89</v>
      </c>
      <c r="E35" s="6">
        <v>0.63</v>
      </c>
      <c r="F35" s="6"/>
      <c r="G35" s="6">
        <f>CONVERT(A35,"um","mm")</f>
        <v>0.5</v>
      </c>
      <c r="H35" s="6">
        <f t="shared" si="1"/>
        <v>1</v>
      </c>
      <c r="I35" s="6">
        <v>2.89</v>
      </c>
      <c r="J35" s="6"/>
      <c r="K35" s="7"/>
    </row>
    <row r="36" spans="1:11" ht="8.25">
      <c r="A36" s="10">
        <v>590</v>
      </c>
      <c r="B36" s="11">
        <v>30</v>
      </c>
      <c r="C36" s="6">
        <v>97.7</v>
      </c>
      <c r="D36" s="6">
        <v>2.25</v>
      </c>
      <c r="E36" s="6">
        <v>0.6</v>
      </c>
      <c r="F36" s="6"/>
      <c r="G36" s="6">
        <f>CONVERT(A36,"um","mm")</f>
        <v>0.59</v>
      </c>
      <c r="H36" s="6">
        <f t="shared" si="1"/>
        <v>0.7612131404128836</v>
      </c>
      <c r="I36" s="6">
        <v>2.25</v>
      </c>
      <c r="J36" s="6"/>
      <c r="K36" s="7"/>
    </row>
    <row r="37" spans="1:11" ht="8.25">
      <c r="A37" s="10">
        <v>710</v>
      </c>
      <c r="B37" s="11">
        <v>25</v>
      </c>
      <c r="C37" s="6">
        <v>98.3</v>
      </c>
      <c r="D37" s="6">
        <v>1.66</v>
      </c>
      <c r="E37" s="6">
        <v>0.54</v>
      </c>
      <c r="F37" s="6"/>
      <c r="G37" s="6">
        <f>CONVERT(A37,"um","mm")</f>
        <v>0.71</v>
      </c>
      <c r="H37" s="6">
        <f t="shared" si="1"/>
        <v>0.49410907027004275</v>
      </c>
      <c r="I37" s="6">
        <v>1.66</v>
      </c>
      <c r="J37" s="6"/>
      <c r="K37" s="7"/>
    </row>
    <row r="38" spans="1:11" ht="8.25">
      <c r="A38" s="10">
        <v>840</v>
      </c>
      <c r="B38" s="11">
        <v>20</v>
      </c>
      <c r="C38" s="6">
        <v>98.9</v>
      </c>
      <c r="D38" s="6">
        <v>1.12</v>
      </c>
      <c r="E38" s="6">
        <v>0.58</v>
      </c>
      <c r="F38" s="6"/>
      <c r="G38" s="6">
        <f>CONVERT(A38,"um","mm")</f>
        <v>0.84</v>
      </c>
      <c r="H38" s="6">
        <f t="shared" si="1"/>
        <v>0.2515387669959645</v>
      </c>
      <c r="I38" s="6">
        <v>1.12</v>
      </c>
      <c r="J38" s="6"/>
      <c r="K38" s="7"/>
    </row>
    <row r="39" spans="1:11" ht="8.25">
      <c r="A39" s="10">
        <v>1000</v>
      </c>
      <c r="B39" s="11">
        <v>18</v>
      </c>
      <c r="C39" s="6">
        <v>99.5</v>
      </c>
      <c r="D39" s="6">
        <v>0.55</v>
      </c>
      <c r="E39" s="6">
        <v>0.41</v>
      </c>
      <c r="F39" s="6"/>
      <c r="G39" s="6">
        <f>CONVERT(A39,"um","mm")</f>
        <v>1</v>
      </c>
      <c r="H39" s="6">
        <f t="shared" si="1"/>
        <v>0</v>
      </c>
      <c r="I39" s="6">
        <v>0.55</v>
      </c>
      <c r="J39" s="6"/>
      <c r="K39" s="7"/>
    </row>
    <row r="40" spans="1:11" ht="8.25">
      <c r="A40" s="10">
        <v>1190</v>
      </c>
      <c r="B40" s="11">
        <v>16</v>
      </c>
      <c r="C40" s="6">
        <v>99.9</v>
      </c>
      <c r="D40" s="6">
        <v>0.14</v>
      </c>
      <c r="E40" s="6">
        <v>0.13</v>
      </c>
      <c r="F40" s="6"/>
      <c r="G40" s="6">
        <f>CONVERT(A40,"um","mm")</f>
        <v>1.19</v>
      </c>
      <c r="H40" s="6">
        <f t="shared" si="1"/>
        <v>-0.2509615735332188</v>
      </c>
      <c r="I40" s="6">
        <v>0.14</v>
      </c>
      <c r="J40" s="6"/>
      <c r="K40" s="7"/>
    </row>
    <row r="41" spans="1:11" ht="8.25">
      <c r="A41" s="10">
        <v>1410</v>
      </c>
      <c r="B41" s="11">
        <v>14</v>
      </c>
      <c r="C41" s="6">
        <v>99.99</v>
      </c>
      <c r="D41" s="6">
        <v>0.008</v>
      </c>
      <c r="E41" s="6">
        <v>0.008</v>
      </c>
      <c r="F41" s="6"/>
      <c r="G41" s="6">
        <f>CONVERT(A41,"um","mm")</f>
        <v>1.41</v>
      </c>
      <c r="H41" s="6">
        <f t="shared" si="1"/>
        <v>-0.4956951626240688</v>
      </c>
      <c r="I41" s="6">
        <v>0.008</v>
      </c>
      <c r="J41" s="6"/>
      <c r="K41" s="7"/>
    </row>
    <row r="42" spans="1:11" ht="8.25">
      <c r="A42" s="10">
        <v>1680</v>
      </c>
      <c r="B42" s="11">
        <v>12</v>
      </c>
      <c r="C42" s="6">
        <v>100</v>
      </c>
      <c r="D42" s="6">
        <v>0</v>
      </c>
      <c r="E42" s="6">
        <v>0</v>
      </c>
      <c r="F42" s="6"/>
      <c r="G42" s="6">
        <f>CONVERT(A42,"um","mm")</f>
        <v>1.68</v>
      </c>
      <c r="H42" s="6">
        <f t="shared" si="1"/>
        <v>-0.7484612330040356</v>
      </c>
      <c r="I42" s="6">
        <v>0</v>
      </c>
      <c r="J42" s="6"/>
      <c r="K42" s="7"/>
    </row>
    <row r="43" spans="1:11" ht="8.25">
      <c r="A43" s="10">
        <v>2000</v>
      </c>
      <c r="B43" s="11">
        <v>10</v>
      </c>
      <c r="C43" s="6">
        <v>100</v>
      </c>
      <c r="D43" s="6">
        <v>0</v>
      </c>
      <c r="E43" s="6">
        <v>0</v>
      </c>
      <c r="F43" s="6"/>
      <c r="G43" s="6">
        <f>CONVERT(A43,"um","mm")</f>
        <v>2</v>
      </c>
      <c r="H43" s="6">
        <f t="shared" si="1"/>
        <v>-1</v>
      </c>
      <c r="I43" s="6">
        <v>0</v>
      </c>
      <c r="J43" s="6"/>
      <c r="K43" s="7"/>
    </row>
    <row r="44" spans="1:11" ht="9" thickBot="1">
      <c r="A44" s="12"/>
      <c r="B44" s="13"/>
      <c r="C44" s="8">
        <v>100</v>
      </c>
      <c r="D44" s="8">
        <v>0</v>
      </c>
      <c r="E44" s="8"/>
      <c r="F44" s="8"/>
      <c r="G44" s="8">
        <f>CONVERT(A44,"um","mm")</f>
        <v>0</v>
      </c>
      <c r="H44" s="8" t="e">
        <f t="shared" si="1"/>
        <v>#NUM!</v>
      </c>
      <c r="I44" s="8"/>
      <c r="J44" s="8"/>
      <c r="K44" s="9"/>
    </row>
    <row r="45" ht="9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nferina</dc:creator>
  <cp:keywords/>
  <dc:description/>
  <cp:lastModifiedBy> </cp:lastModifiedBy>
  <dcterms:created xsi:type="dcterms:W3CDTF">2002-01-14T21:18:35Z</dcterms:created>
  <dcterms:modified xsi:type="dcterms:W3CDTF">2004-08-30T15:02:34Z</dcterms:modified>
  <cp:category/>
  <cp:version/>
  <cp:contentType/>
  <cp:contentStatus/>
</cp:coreProperties>
</file>