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DataTable" sheetId="1" r:id="rId1"/>
    <sheet name="015-165-168" sheetId="2" r:id="rId2"/>
    <sheet name="015_145-148" sheetId="3" r:id="rId3"/>
    <sheet name="015_125-128" sheetId="4" r:id="rId4"/>
    <sheet name="015_105-108" sheetId="5" r:id="rId5"/>
    <sheet name="015_090-093" sheetId="6" r:id="rId6"/>
    <sheet name="015_075-078" sheetId="7" r:id="rId7"/>
    <sheet name="015_060-063" sheetId="8" r:id="rId8"/>
    <sheet name="015_045-048" sheetId="9" r:id="rId9"/>
    <sheet name="015_030-033" sheetId="10" r:id="rId10"/>
    <sheet name="015_185-188" sheetId="11" r:id="rId11"/>
    <sheet name="015_015-018" sheetId="12" r:id="rId12"/>
    <sheet name="000-003.$20" sheetId="13" r:id="rId13"/>
  </sheets>
  <definedNames/>
  <calcPr fullCalcOnLoad="1"/>
</workbook>
</file>

<file path=xl/sharedStrings.xml><?xml version="1.0" encoding="utf-8"?>
<sst xmlns="http://schemas.openxmlformats.org/spreadsheetml/2006/main" count="705" uniqueCount="98">
  <si>
    <t>COULTER LS</t>
  </si>
  <si>
    <t>File name:</t>
  </si>
  <si>
    <t>RCE_01_015_000-003.$20</t>
  </si>
  <si>
    <t>Group ID:</t>
  </si>
  <si>
    <t>015_000-003</t>
  </si>
  <si>
    <t>Sample ID:</t>
  </si>
  <si>
    <t>000-003</t>
  </si>
  <si>
    <t>Comments: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</si>
  <si>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</si>
  <si>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</si>
  <si>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</si>
  <si>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</si>
  <si>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</si>
  <si>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</si>
  <si>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</si>
  <si>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</si>
  <si>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</si>
  <si>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</si>
  <si>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</si>
  <si>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Cum. &lt;</t>
  </si>
  <si>
    <t>Cum. &gt;</t>
  </si>
  <si>
    <t>Diff.</t>
  </si>
  <si>
    <t>um</t>
  </si>
  <si>
    <t>Volume</t>
  </si>
  <si>
    <t>%</t>
  </si>
  <si>
    <t>ASTM SIEVES</t>
  </si>
  <si>
    <t>mm size</t>
  </si>
  <si>
    <t>phi size</t>
  </si>
  <si>
    <t>Cumaltive %</t>
  </si>
  <si>
    <t>D(3,2):</t>
  </si>
  <si>
    <t>Skewness:</t>
  </si>
  <si>
    <t>Kurtosis:</t>
  </si>
  <si>
    <t>Particle</t>
  </si>
  <si>
    <t>Diameter</t>
  </si>
  <si>
    <t>um &lt;</t>
  </si>
  <si>
    <t>midpt depth (ft)</t>
  </si>
  <si>
    <t>midpt depth (m)</t>
  </si>
  <si>
    <t>depth intervals (ft)</t>
  </si>
  <si>
    <t>Cum &gt;</t>
  </si>
  <si>
    <t>Phi</t>
  </si>
  <si>
    <t>Frequency</t>
  </si>
  <si>
    <t>%sand</t>
  </si>
  <si>
    <t>%silt</t>
  </si>
  <si>
    <t>% clay</t>
  </si>
  <si>
    <t>Inman Mean</t>
  </si>
  <si>
    <t>Inman Sorting Value</t>
  </si>
  <si>
    <t>RCE_01_015_015-018.$15</t>
  </si>
  <si>
    <t>015_015-018</t>
  </si>
  <si>
    <t>015-018</t>
  </si>
  <si>
    <t>RCE_01_015_185-188.$12</t>
  </si>
  <si>
    <t>015_185-188</t>
  </si>
  <si>
    <t>185-188</t>
  </si>
  <si>
    <t>RCE_01_015_030-033.$23</t>
  </si>
  <si>
    <t>015_030-033</t>
  </si>
  <si>
    <t>030-033</t>
  </si>
  <si>
    <t>RCE01_015_045-048.$05</t>
  </si>
  <si>
    <t>015_045-048</t>
  </si>
  <si>
    <t>045-048</t>
  </si>
  <si>
    <t>RCE01_015_060-063.$02</t>
  </si>
  <si>
    <t>015_060-063</t>
  </si>
  <si>
    <t>060-063</t>
  </si>
  <si>
    <t>RCE_01_015_075-078.$21</t>
  </si>
  <si>
    <t>015_075-078</t>
  </si>
  <si>
    <t>075-078</t>
  </si>
  <si>
    <t>RCE_01_015_090-093.$25</t>
  </si>
  <si>
    <t>015_090-093</t>
  </si>
  <si>
    <t>090-093</t>
  </si>
  <si>
    <t>RCE_01_015_105-108.$07</t>
  </si>
  <si>
    <t>015_105-108</t>
  </si>
  <si>
    <t>105-108</t>
  </si>
  <si>
    <t>RCE_01_015_125-128.$10</t>
  </si>
  <si>
    <t>015_125-128</t>
  </si>
  <si>
    <t>125-128</t>
  </si>
  <si>
    <t>RCE_01_015_145-148.$03</t>
  </si>
  <si>
    <t>015_145-148</t>
  </si>
  <si>
    <t>145-148</t>
  </si>
  <si>
    <t>RCE_01_115_165-168.$01</t>
  </si>
  <si>
    <t>015-165-168</t>
  </si>
  <si>
    <t>165-168</t>
  </si>
  <si>
    <t>Sample I.D.</t>
  </si>
  <si>
    <t>Depth mdpt (ft)</t>
  </si>
  <si>
    <t>Depth mdpt (m)</t>
  </si>
  <si>
    <t>Sorting Value</t>
  </si>
  <si>
    <t>%Sand</t>
  </si>
  <si>
    <t>%Silt</t>
  </si>
  <si>
    <t>%Clay</t>
  </si>
  <si>
    <t>Grainsize_DataTable</t>
  </si>
  <si>
    <t>% finer than</t>
  </si>
  <si>
    <t>sample I.D.</t>
  </si>
  <si>
    <t>depth (ft)</t>
  </si>
  <si>
    <t>depth (m)</t>
  </si>
  <si>
    <t>% sand</t>
  </si>
  <si>
    <t>% silt</t>
  </si>
  <si>
    <t>Inman mean</t>
  </si>
  <si>
    <t>Inman sorting</t>
  </si>
  <si>
    <t>unit</t>
  </si>
  <si>
    <t>size mm</t>
  </si>
  <si>
    <t>phi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</si>
</sst>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DataTable!$W$6:$W$39</c:f>
              <c:numCache>
                <c:ptCount val="35"/>
                <c:pt idx="0">
                  <c:v>12.5973</c:v>
                </c:pt>
                <c:pt idx="1">
                  <c:v>2.5119999999999996</c:v>
                </c:pt>
                <c:pt idx="2">
                  <c:v>5.4858</c:v>
                </c:pt>
                <c:pt idx="3">
                  <c:v>5.33113</c:v>
                </c:pt>
                <c:pt idx="4">
                  <c:v>8.9796</c:v>
                </c:pt>
                <c:pt idx="5">
                  <c:v>5.4334</c:v>
                </c:pt>
                <c:pt idx="6">
                  <c:v>9.027999999999999</c:v>
                </c:pt>
                <c:pt idx="7">
                  <c:v>6.306899999999999</c:v>
                </c:pt>
                <c:pt idx="8">
                  <c:v>7.3786999999999985</c:v>
                </c:pt>
                <c:pt idx="9">
                  <c:v>9.2061</c:v>
                </c:pt>
                <c:pt idx="10">
                  <c:v>18.391499999999997</c:v>
                </c:pt>
                <c:pt idx="11">
                  <c:v>5.44026</c:v>
                </c:pt>
              </c:numCache>
            </c:numRef>
          </c:xVal>
          <c:yVal>
            <c:numRef>
              <c:f>DataTable!$V$6:$V$39</c:f>
              <c:numCache>
                <c:ptCount val="35"/>
                <c:pt idx="0">
                  <c:v>0.0381</c:v>
                </c:pt>
                <c:pt idx="1">
                  <c:v>0.4191</c:v>
                </c:pt>
                <c:pt idx="2">
                  <c:v>4.7371</c:v>
                </c:pt>
                <c:pt idx="3">
                  <c:v>0.8001</c:v>
                </c:pt>
                <c:pt idx="4">
                  <c:v>1.1811</c:v>
                </c:pt>
                <c:pt idx="5">
                  <c:v>1.5621</c:v>
                </c:pt>
                <c:pt idx="6">
                  <c:v>1.9431</c:v>
                </c:pt>
                <c:pt idx="7">
                  <c:v>2.3241</c:v>
                </c:pt>
                <c:pt idx="8">
                  <c:v>2.7051</c:v>
                </c:pt>
                <c:pt idx="9">
                  <c:v>3.2131</c:v>
                </c:pt>
                <c:pt idx="10">
                  <c:v>3.7211</c:v>
                </c:pt>
                <c:pt idx="11">
                  <c:v>4.2291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28702750"/>
        <c:axId val="56998159"/>
      </c:scatterChart>
      <c:valAx>
        <c:axId val="2870275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998159"/>
        <c:crosses val="autoZero"/>
        <c:crossBetween val="midCat"/>
        <c:dispUnits/>
        <c:majorUnit val="10"/>
        <c:minorUnit val="5"/>
      </c:valAx>
      <c:valAx>
        <c:axId val="56998159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2870275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DataTable!$Z$6:$Z$39</c:f>
              <c:numCache>
                <c:ptCount val="35"/>
                <c:pt idx="0">
                  <c:v>6.3952219502121</c:v>
                </c:pt>
                <c:pt idx="1">
                  <c:v>7.134144712487835</c:v>
                </c:pt>
                <c:pt idx="2">
                  <c:v>7.051864612600744</c:v>
                </c:pt>
                <c:pt idx="3">
                  <c:v>6.820884661871153</c:v>
                </c:pt>
                <c:pt idx="4">
                  <c:v>6.573357670237659</c:v>
                </c:pt>
                <c:pt idx="5">
                  <c:v>6.841669440441466</c:v>
                </c:pt>
                <c:pt idx="6">
                  <c:v>6.4293823744064085</c:v>
                </c:pt>
                <c:pt idx="7">
                  <c:v>6.718293308540243</c:v>
                </c:pt>
                <c:pt idx="8">
                  <c:v>6.652745075739409</c:v>
                </c:pt>
                <c:pt idx="9">
                  <c:v>6.629929830433539</c:v>
                </c:pt>
                <c:pt idx="10">
                  <c:v>6.072383854725602</c:v>
                </c:pt>
                <c:pt idx="11">
                  <c:v>6.811903366323756</c:v>
                </c:pt>
              </c:numCache>
            </c:numRef>
          </c:xVal>
          <c:yVal>
            <c:numRef>
              <c:f>DataTable!$V$6:$V$39</c:f>
              <c:numCache>
                <c:ptCount val="35"/>
                <c:pt idx="0">
                  <c:v>0.0381</c:v>
                </c:pt>
                <c:pt idx="1">
                  <c:v>0.4191</c:v>
                </c:pt>
                <c:pt idx="2">
                  <c:v>4.7371</c:v>
                </c:pt>
                <c:pt idx="3">
                  <c:v>0.8001</c:v>
                </c:pt>
                <c:pt idx="4">
                  <c:v>1.1811</c:v>
                </c:pt>
                <c:pt idx="5">
                  <c:v>1.5621</c:v>
                </c:pt>
                <c:pt idx="6">
                  <c:v>1.9431</c:v>
                </c:pt>
                <c:pt idx="7">
                  <c:v>2.3241</c:v>
                </c:pt>
                <c:pt idx="8">
                  <c:v>2.7051</c:v>
                </c:pt>
                <c:pt idx="9">
                  <c:v>3.2131</c:v>
                </c:pt>
                <c:pt idx="10">
                  <c:v>3.7211</c:v>
                </c:pt>
                <c:pt idx="11">
                  <c:v>4.2291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43221384"/>
        <c:axId val="53448137"/>
      </c:scatterChart>
      <c:valAx>
        <c:axId val="43221384"/>
        <c:scaling>
          <c:orientation val="minMax"/>
          <c:max val="10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size (phi)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3448137"/>
        <c:crosses val="autoZero"/>
        <c:crossBetween val="midCat"/>
        <c:dispUnits/>
        <c:majorUnit val="1"/>
        <c:minorUnit val="0.5"/>
      </c:valAx>
      <c:valAx>
        <c:axId val="53448137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43221384"/>
        <c:crossesAt val="-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DataTable!$AA$6:$AA$39</c:f>
              <c:numCache>
                <c:ptCount val="35"/>
                <c:pt idx="0">
                  <c:v>2.0907972408047604</c:v>
                </c:pt>
                <c:pt idx="1">
                  <c:v>1.5515755519896204</c:v>
                </c:pt>
                <c:pt idx="2">
                  <c:v>1.7880506521620538</c:v>
                </c:pt>
                <c:pt idx="3">
                  <c:v>1.7517654025143843</c:v>
                </c:pt>
                <c:pt idx="4">
                  <c:v>1.7989172617226217</c:v>
                </c:pt>
                <c:pt idx="5">
                  <c:v>1.7615891557908534</c:v>
                </c:pt>
                <c:pt idx="6">
                  <c:v>1.8172415494003076</c:v>
                </c:pt>
                <c:pt idx="7">
                  <c:v>1.7665061971221152</c:v>
                </c:pt>
                <c:pt idx="8">
                  <c:v>1.8431649576962905</c:v>
                </c:pt>
                <c:pt idx="9">
                  <c:v>1.9074054927930222</c:v>
                </c:pt>
                <c:pt idx="10">
                  <c:v>1.9852097519893697</c:v>
                </c:pt>
                <c:pt idx="11">
                  <c:v>1.8518757239111197</c:v>
                </c:pt>
              </c:numCache>
            </c:numRef>
          </c:xVal>
          <c:yVal>
            <c:numRef>
              <c:f>DataTable!$V$6:$V$39</c:f>
              <c:numCache>
                <c:ptCount val="35"/>
                <c:pt idx="0">
                  <c:v>0.0381</c:v>
                </c:pt>
                <c:pt idx="1">
                  <c:v>0.4191</c:v>
                </c:pt>
                <c:pt idx="2">
                  <c:v>4.7371</c:v>
                </c:pt>
                <c:pt idx="3">
                  <c:v>0.8001</c:v>
                </c:pt>
                <c:pt idx="4">
                  <c:v>1.1811</c:v>
                </c:pt>
                <c:pt idx="5">
                  <c:v>1.5621</c:v>
                </c:pt>
                <c:pt idx="6">
                  <c:v>1.9431</c:v>
                </c:pt>
                <c:pt idx="7">
                  <c:v>2.3241</c:v>
                </c:pt>
                <c:pt idx="8">
                  <c:v>2.7051</c:v>
                </c:pt>
                <c:pt idx="9">
                  <c:v>3.2131</c:v>
                </c:pt>
                <c:pt idx="10">
                  <c:v>3.7211</c:v>
                </c:pt>
                <c:pt idx="11">
                  <c:v>4.2291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11271186"/>
        <c:axId val="34331811"/>
      </c:scatterChart>
      <c:valAx>
        <c:axId val="11271186"/>
        <c:scaling>
          <c:orientation val="minMax"/>
          <c:max val="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sorting (phi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331811"/>
        <c:crosses val="autoZero"/>
        <c:crossBetween val="midCat"/>
        <c:dispUnits/>
        <c:majorUnit val="1"/>
        <c:minorUnit val="0.5"/>
      </c:valAx>
      <c:valAx>
        <c:axId val="34331811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127118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28575</xdr:rowOff>
    </xdr:from>
    <xdr:to>
      <xdr:col>11</xdr:col>
      <xdr:colOff>419100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714375" y="5876925"/>
        <a:ext cx="6410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66675</xdr:rowOff>
    </xdr:from>
    <xdr:to>
      <xdr:col>10</xdr:col>
      <xdr:colOff>466725</xdr:colOff>
      <xdr:row>64</xdr:row>
      <xdr:rowOff>66675</xdr:rowOff>
    </xdr:to>
    <xdr:graphicFrame>
      <xdr:nvGraphicFramePr>
        <xdr:cNvPr id="2" name="Chart 2"/>
        <xdr:cNvGraphicFramePr/>
      </xdr:nvGraphicFramePr>
      <xdr:xfrm>
        <a:off x="152400" y="6724650"/>
        <a:ext cx="64103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9525</xdr:rowOff>
    </xdr:from>
    <xdr:to>
      <xdr:col>10</xdr:col>
      <xdr:colOff>314325</xdr:colOff>
      <xdr:row>59</xdr:row>
      <xdr:rowOff>9525</xdr:rowOff>
    </xdr:to>
    <xdr:graphicFrame>
      <xdr:nvGraphicFramePr>
        <xdr:cNvPr id="3" name="Chart 3"/>
        <xdr:cNvGraphicFramePr/>
      </xdr:nvGraphicFramePr>
      <xdr:xfrm>
        <a:off x="0" y="5857875"/>
        <a:ext cx="64103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="70" zoomScaleNormal="70" workbookViewId="0" topLeftCell="N1">
      <selection activeCell="AC5" sqref="AC5:AE17"/>
    </sheetView>
  </sheetViews>
  <sheetFormatPr defaultColWidth="9.140625" defaultRowHeight="12.75"/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 t="s">
        <v>86</v>
      </c>
      <c r="B4" s="14"/>
      <c r="C4" s="14"/>
      <c r="D4" s="14"/>
      <c r="E4" s="14"/>
      <c r="F4" s="14" t="s">
        <v>87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1" ht="13.5" thickBot="1">
      <c r="A5" s="15" t="s">
        <v>79</v>
      </c>
      <c r="B5" s="15" t="s">
        <v>80</v>
      </c>
      <c r="C5" s="15" t="s">
        <v>81</v>
      </c>
      <c r="D5" s="16">
        <v>0.05</v>
      </c>
      <c r="E5" s="16">
        <v>0.1</v>
      </c>
      <c r="F5" s="16">
        <v>0.16</v>
      </c>
      <c r="G5" s="16">
        <v>0.25</v>
      </c>
      <c r="H5" s="16">
        <v>0.5</v>
      </c>
      <c r="I5" s="16">
        <v>0.75</v>
      </c>
      <c r="J5" s="16">
        <v>0.84</v>
      </c>
      <c r="K5" s="16">
        <v>0.9</v>
      </c>
      <c r="L5" s="16">
        <v>0.95</v>
      </c>
      <c r="M5" s="15" t="s">
        <v>44</v>
      </c>
      <c r="N5" s="15" t="s">
        <v>82</v>
      </c>
      <c r="O5" s="15" t="s">
        <v>95</v>
      </c>
      <c r="P5" s="15" t="s">
        <v>83</v>
      </c>
      <c r="Q5" s="15" t="s">
        <v>84</v>
      </c>
      <c r="R5" s="15" t="s">
        <v>85</v>
      </c>
      <c r="S5" s="14"/>
      <c r="T5" s="14" t="s">
        <v>88</v>
      </c>
      <c r="U5" s="14" t="s">
        <v>89</v>
      </c>
      <c r="V5" s="14" t="s">
        <v>90</v>
      </c>
      <c r="W5" s="14" t="s">
        <v>91</v>
      </c>
      <c r="X5" s="14" t="s">
        <v>92</v>
      </c>
      <c r="Y5" s="14" t="s">
        <v>43</v>
      </c>
      <c r="Z5" s="14" t="s">
        <v>93</v>
      </c>
      <c r="AA5" s="14" t="s">
        <v>94</v>
      </c>
      <c r="AC5" s="14"/>
      <c r="AD5" s="14"/>
      <c r="AE5" s="14"/>
    </row>
    <row r="6" spans="1:31" ht="13.5" thickTop="1">
      <c r="A6" s="17" t="s">
        <v>4</v>
      </c>
      <c r="B6" s="17">
        <v>0.125</v>
      </c>
      <c r="C6" s="17">
        <v>0.0381</v>
      </c>
      <c r="D6" s="17">
        <v>0.001087</v>
      </c>
      <c r="E6" s="17">
        <v>0.001868</v>
      </c>
      <c r="F6" s="17">
        <v>0.002945</v>
      </c>
      <c r="G6" s="17">
        <v>0.00472</v>
      </c>
      <c r="H6" s="17">
        <v>0.01252</v>
      </c>
      <c r="I6" s="17">
        <v>0.03054</v>
      </c>
      <c r="J6" s="17">
        <v>0.04793</v>
      </c>
      <c r="K6" s="17">
        <v>0.08565</v>
      </c>
      <c r="L6" s="17">
        <v>0.1731</v>
      </c>
      <c r="M6" s="17">
        <f aca="true" t="shared" si="0" ref="M6:M29">((F6+J6)/2)</f>
        <v>0.025437500000000002</v>
      </c>
      <c r="N6" s="17"/>
      <c r="O6" s="17" t="s">
        <v>96</v>
      </c>
      <c r="P6" s="17">
        <v>12.5973</v>
      </c>
      <c r="Q6" s="17">
        <v>66.41</v>
      </c>
      <c r="R6" s="17">
        <v>20.97</v>
      </c>
      <c r="S6" s="17"/>
      <c r="T6" s="17" t="s">
        <v>4</v>
      </c>
      <c r="U6" s="17">
        <v>0.125</v>
      </c>
      <c r="V6" s="17">
        <v>0.02</v>
      </c>
      <c r="W6" s="17">
        <v>12.5973</v>
      </c>
      <c r="X6" s="17">
        <v>66.41</v>
      </c>
      <c r="Y6" s="17">
        <v>20.97</v>
      </c>
      <c r="Z6" s="17">
        <v>6.3952219502121</v>
      </c>
      <c r="AA6" s="17">
        <v>2.0907972408047604</v>
      </c>
      <c r="AC6" s="17"/>
      <c r="AD6" s="17"/>
      <c r="AE6" s="18"/>
    </row>
    <row r="7" spans="1:30" ht="12.75">
      <c r="A7" s="17"/>
      <c r="B7" s="17"/>
      <c r="C7" s="17"/>
      <c r="D7" s="17">
        <v>9.845432344296865</v>
      </c>
      <c r="E7" s="17">
        <v>9.064289829614513</v>
      </c>
      <c r="F7" s="17">
        <v>8.40751665060635</v>
      </c>
      <c r="G7" s="17">
        <v>7.726997425074971</v>
      </c>
      <c r="H7" s="17">
        <v>6.319621627504194</v>
      </c>
      <c r="I7" s="17">
        <v>5.033156127639961</v>
      </c>
      <c r="J7" s="17">
        <v>4.3829272498178495</v>
      </c>
      <c r="K7" s="17">
        <v>3.5454029434654504</v>
      </c>
      <c r="L7" s="17">
        <v>2.5303223701828106</v>
      </c>
      <c r="M7" s="17">
        <f t="shared" si="0"/>
        <v>6.3952219502121</v>
      </c>
      <c r="N7" s="17">
        <f>((G7-K7)/2)</f>
        <v>2.0907972408047604</v>
      </c>
      <c r="O7" s="17" t="s">
        <v>97</v>
      </c>
      <c r="P7" s="17"/>
      <c r="Q7" s="17"/>
      <c r="R7" s="17"/>
      <c r="S7" s="17"/>
      <c r="T7" s="17" t="s">
        <v>47</v>
      </c>
      <c r="U7" s="17">
        <v>1.375</v>
      </c>
      <c r="V7" s="17">
        <v>0.17</v>
      </c>
      <c r="W7" s="17">
        <v>2.5119999999999996</v>
      </c>
      <c r="X7" s="17">
        <v>69.2</v>
      </c>
      <c r="Y7" s="17">
        <v>28.32</v>
      </c>
      <c r="Z7" s="17">
        <v>7.134144712487835</v>
      </c>
      <c r="AA7" s="17">
        <v>1.5515755519896204</v>
      </c>
      <c r="AC7" s="17"/>
      <c r="AD7" s="17"/>
    </row>
    <row r="8" spans="1:30" ht="12.75">
      <c r="A8" s="17" t="s">
        <v>47</v>
      </c>
      <c r="B8" s="17">
        <v>1.375</v>
      </c>
      <c r="C8" s="17">
        <v>0.4191</v>
      </c>
      <c r="D8" s="17">
        <v>0.00097</v>
      </c>
      <c r="E8" s="17">
        <v>0.001539</v>
      </c>
      <c r="F8" s="17">
        <v>0.00229</v>
      </c>
      <c r="G8" s="17">
        <v>0.003454</v>
      </c>
      <c r="H8" s="17">
        <v>0.007526</v>
      </c>
      <c r="I8" s="17">
        <v>0.01592</v>
      </c>
      <c r="J8" s="17">
        <v>0.02213</v>
      </c>
      <c r="K8" s="17">
        <v>0.02968</v>
      </c>
      <c r="L8" s="17">
        <v>0.04366</v>
      </c>
      <c r="M8" s="17">
        <f t="shared" si="0"/>
        <v>0.01221</v>
      </c>
      <c r="N8" s="17"/>
      <c r="O8" s="17"/>
      <c r="P8" s="17">
        <v>2.5119999999999996</v>
      </c>
      <c r="Q8" s="17">
        <v>69.2</v>
      </c>
      <c r="R8" s="17">
        <v>28.32</v>
      </c>
      <c r="S8" s="17"/>
      <c r="T8" s="17" t="s">
        <v>53</v>
      </c>
      <c r="U8" s="17">
        <v>2.625</v>
      </c>
      <c r="V8" s="17">
        <v>0.32</v>
      </c>
      <c r="W8" s="17">
        <v>5.33113</v>
      </c>
      <c r="X8" s="17">
        <v>68.95</v>
      </c>
      <c r="Y8" s="17">
        <v>25.72</v>
      </c>
      <c r="Z8" s="17">
        <v>6.820884661871153</v>
      </c>
      <c r="AA8" s="17">
        <v>1.7517654025143843</v>
      </c>
      <c r="AC8" s="17"/>
      <c r="AD8" s="17"/>
    </row>
    <row r="9" spans="1:30" ht="12.75">
      <c r="A9" s="17"/>
      <c r="B9" s="17"/>
      <c r="C9" s="17"/>
      <c r="D9" s="17">
        <v>10.009727632249685</v>
      </c>
      <c r="E9" s="17">
        <v>9.343791052995964</v>
      </c>
      <c r="F9" s="17">
        <v>8.770436686339869</v>
      </c>
      <c r="G9" s="17">
        <v>8.17751620179525</v>
      </c>
      <c r="H9" s="17">
        <v>7.053900995256293</v>
      </c>
      <c r="I9" s="17">
        <v>5.9730158538931635</v>
      </c>
      <c r="J9" s="17">
        <v>5.4978527386358005</v>
      </c>
      <c r="K9" s="17">
        <v>5.074365097816009</v>
      </c>
      <c r="L9" s="17">
        <v>4.5175440594460206</v>
      </c>
      <c r="M9" s="17">
        <f t="shared" si="0"/>
        <v>7.134144712487835</v>
      </c>
      <c r="N9" s="17">
        <f>((G9-K9)/2)</f>
        <v>1.5515755519896204</v>
      </c>
      <c r="O9" s="17"/>
      <c r="P9" s="17"/>
      <c r="Q9" s="17"/>
      <c r="R9" s="17"/>
      <c r="S9" s="17"/>
      <c r="T9" s="17" t="s">
        <v>56</v>
      </c>
      <c r="U9" s="17">
        <v>3.875</v>
      </c>
      <c r="V9" s="17">
        <v>0.47</v>
      </c>
      <c r="W9" s="17">
        <v>8.9796</v>
      </c>
      <c r="X9" s="17">
        <v>69.89</v>
      </c>
      <c r="Y9" s="17">
        <v>21.1</v>
      </c>
      <c r="Z9" s="17">
        <v>6.573357670237659</v>
      </c>
      <c r="AA9" s="17">
        <v>1.7989172617226217</v>
      </c>
      <c r="AC9" s="17"/>
      <c r="AD9" s="17"/>
    </row>
    <row r="10" spans="1:30" ht="12.75">
      <c r="A10" s="17" t="s">
        <v>50</v>
      </c>
      <c r="B10" s="17">
        <v>15.541666666666666</v>
      </c>
      <c r="C10" s="17">
        <v>4.7371</v>
      </c>
      <c r="D10" s="17">
        <v>0.000881</v>
      </c>
      <c r="E10" s="17">
        <v>0.001361</v>
      </c>
      <c r="F10" s="17">
        <v>0.002058</v>
      </c>
      <c r="G10" s="17">
        <v>0.003239</v>
      </c>
      <c r="H10" s="17">
        <v>0.007916</v>
      </c>
      <c r="I10" s="17">
        <v>0.01932</v>
      </c>
      <c r="J10" s="17">
        <v>0.0276</v>
      </c>
      <c r="K10" s="17">
        <v>0.03863</v>
      </c>
      <c r="L10" s="17">
        <v>0.06943</v>
      </c>
      <c r="M10" s="17">
        <f t="shared" si="0"/>
        <v>0.014829</v>
      </c>
      <c r="N10" s="17"/>
      <c r="O10" s="17"/>
      <c r="P10" s="17">
        <v>5.4858</v>
      </c>
      <c r="Q10" s="17">
        <v>64.95</v>
      </c>
      <c r="R10" s="17">
        <v>29.62</v>
      </c>
      <c r="S10" s="17"/>
      <c r="T10" s="17" t="s">
        <v>59</v>
      </c>
      <c r="U10" s="17">
        <v>5.125</v>
      </c>
      <c r="V10" s="17">
        <v>0.62</v>
      </c>
      <c r="W10" s="17">
        <v>5.4334</v>
      </c>
      <c r="X10" s="17">
        <v>68.82</v>
      </c>
      <c r="Y10" s="17">
        <v>25.81</v>
      </c>
      <c r="Z10" s="17">
        <v>6.841669440441466</v>
      </c>
      <c r="AA10" s="17">
        <v>1.7615891557908534</v>
      </c>
      <c r="AC10" s="17"/>
      <c r="AD10" s="17"/>
    </row>
    <row r="11" spans="1:30" ht="12.75">
      <c r="A11" s="17"/>
      <c r="B11" s="17"/>
      <c r="C11" s="17"/>
      <c r="D11" s="17">
        <v>10.148570360403761</v>
      </c>
      <c r="E11" s="17">
        <v>9.52111721782018</v>
      </c>
      <c r="F11" s="17">
        <v>8.924541302430207</v>
      </c>
      <c r="G11" s="17">
        <v>8.270235816528988</v>
      </c>
      <c r="H11" s="17">
        <v>6.981012672276662</v>
      </c>
      <c r="I11" s="17">
        <v>5.6937610956010385</v>
      </c>
      <c r="J11" s="17">
        <v>5.1791879227712805</v>
      </c>
      <c r="K11" s="17">
        <v>4.69413451220488</v>
      </c>
      <c r="L11" s="17">
        <v>3.8482970183361624</v>
      </c>
      <c r="M11" s="17">
        <f t="shared" si="0"/>
        <v>7.051864612600744</v>
      </c>
      <c r="N11" s="17">
        <f>((G11-K11)/2)</f>
        <v>1.7880506521620538</v>
      </c>
      <c r="O11" s="17"/>
      <c r="P11" s="17"/>
      <c r="Q11" s="17"/>
      <c r="R11" s="17"/>
      <c r="S11" s="17"/>
      <c r="T11" s="17" t="s">
        <v>62</v>
      </c>
      <c r="U11" s="17">
        <v>6.375</v>
      </c>
      <c r="V11" s="17">
        <v>0.77</v>
      </c>
      <c r="W11" s="17">
        <v>9.027999999999999</v>
      </c>
      <c r="X11" s="17">
        <v>69.93</v>
      </c>
      <c r="Y11" s="17">
        <v>21.01</v>
      </c>
      <c r="Z11" s="17">
        <v>6.4293823744064085</v>
      </c>
      <c r="AA11" s="17">
        <v>1.8172415494003076</v>
      </c>
      <c r="AC11" s="17"/>
      <c r="AD11" s="17"/>
    </row>
    <row r="12" spans="1:30" ht="12.75">
      <c r="A12" s="17" t="s">
        <v>53</v>
      </c>
      <c r="B12" s="17">
        <v>2.625</v>
      </c>
      <c r="C12" s="17">
        <v>0.8001</v>
      </c>
      <c r="D12" s="17">
        <v>0.000984</v>
      </c>
      <c r="E12" s="17">
        <v>0.001594</v>
      </c>
      <c r="F12" s="17">
        <v>0.002429</v>
      </c>
      <c r="G12" s="17">
        <v>0.003787</v>
      </c>
      <c r="H12" s="17">
        <v>0.009437</v>
      </c>
      <c r="I12" s="17">
        <v>0.02295</v>
      </c>
      <c r="J12" s="17">
        <v>0.03221</v>
      </c>
      <c r="K12" s="17">
        <v>0.04295</v>
      </c>
      <c r="L12" s="17">
        <v>0.06537</v>
      </c>
      <c r="M12" s="17">
        <f t="shared" si="0"/>
        <v>0.0173195</v>
      </c>
      <c r="N12" s="17"/>
      <c r="O12" s="17"/>
      <c r="P12" s="17">
        <v>5.33113</v>
      </c>
      <c r="Q12" s="17">
        <v>68.95</v>
      </c>
      <c r="R12" s="17">
        <v>25.72</v>
      </c>
      <c r="S12" s="17"/>
      <c r="T12" s="17" t="s">
        <v>65</v>
      </c>
      <c r="U12" s="17">
        <v>7.625</v>
      </c>
      <c r="V12" s="17">
        <v>0.92</v>
      </c>
      <c r="W12" s="17">
        <v>6.306899999999999</v>
      </c>
      <c r="X12" s="17">
        <v>69.65</v>
      </c>
      <c r="Y12" s="17">
        <v>24.09</v>
      </c>
      <c r="Z12" s="17">
        <v>6.718293308540243</v>
      </c>
      <c r="AA12" s="17">
        <v>1.7665061971221152</v>
      </c>
      <c r="AC12" s="17"/>
      <c r="AD12" s="17"/>
    </row>
    <row r="13" spans="1:30" ht="12.75">
      <c r="A13" s="17"/>
      <c r="B13" s="17"/>
      <c r="C13" s="17"/>
      <c r="D13" s="17">
        <v>9.989054063984934</v>
      </c>
      <c r="E13" s="17">
        <v>9.293132655333704</v>
      </c>
      <c r="F13" s="17">
        <v>8.68542179468831</v>
      </c>
      <c r="G13" s="17">
        <v>8.044728863439754</v>
      </c>
      <c r="H13" s="17">
        <v>6.727455981536178</v>
      </c>
      <c r="I13" s="17">
        <v>5.445362036135641</v>
      </c>
      <c r="J13" s="17">
        <v>4.956347529053997</v>
      </c>
      <c r="K13" s="17">
        <v>4.541198058410986</v>
      </c>
      <c r="L13" s="17">
        <v>3.935227492599749</v>
      </c>
      <c r="M13" s="17">
        <f t="shared" si="0"/>
        <v>6.820884661871153</v>
      </c>
      <c r="N13" s="17">
        <f>((G13-K13)/2)</f>
        <v>1.7517654025143843</v>
      </c>
      <c r="O13" s="17"/>
      <c r="P13" s="17"/>
      <c r="Q13" s="17"/>
      <c r="R13" s="17"/>
      <c r="S13" s="17"/>
      <c r="T13" s="17" t="s">
        <v>68</v>
      </c>
      <c r="U13" s="17">
        <v>8.875</v>
      </c>
      <c r="V13" s="17">
        <v>1.07</v>
      </c>
      <c r="W13" s="17">
        <v>7.3786999999999985</v>
      </c>
      <c r="X13" s="17">
        <v>68.27</v>
      </c>
      <c r="Y13" s="17">
        <v>24.4</v>
      </c>
      <c r="Z13" s="17">
        <v>6.652745075739409</v>
      </c>
      <c r="AA13" s="17">
        <v>1.8431649576962905</v>
      </c>
      <c r="AC13" s="17"/>
      <c r="AD13" s="17"/>
    </row>
    <row r="14" spans="1:30" ht="12.75">
      <c r="A14" s="17" t="s">
        <v>56</v>
      </c>
      <c r="B14" s="17">
        <v>3.875</v>
      </c>
      <c r="C14" s="17">
        <v>1.1811</v>
      </c>
      <c r="D14" s="17">
        <v>0.001143</v>
      </c>
      <c r="E14" s="17">
        <v>0.001967</v>
      </c>
      <c r="F14" s="17">
        <v>0.003007</v>
      </c>
      <c r="G14" s="17">
        <v>0.004612</v>
      </c>
      <c r="H14" s="17">
        <v>0.0109</v>
      </c>
      <c r="I14" s="17">
        <v>0.02463</v>
      </c>
      <c r="J14" s="17">
        <v>0.03667</v>
      </c>
      <c r="K14" s="17">
        <v>0.05584</v>
      </c>
      <c r="L14" s="17">
        <v>0.1141</v>
      </c>
      <c r="M14" s="17">
        <f t="shared" si="0"/>
        <v>0.019838500000000002</v>
      </c>
      <c r="N14" s="17"/>
      <c r="O14" s="17"/>
      <c r="P14" s="17">
        <v>8.9796</v>
      </c>
      <c r="Q14" s="17">
        <v>69.89</v>
      </c>
      <c r="R14" s="17">
        <v>21.1</v>
      </c>
      <c r="S14" s="17"/>
      <c r="T14" s="17" t="s">
        <v>71</v>
      </c>
      <c r="U14" s="17">
        <v>10.541666666666666</v>
      </c>
      <c r="V14" s="17">
        <v>1.27</v>
      </c>
      <c r="W14" s="17">
        <v>9.2061</v>
      </c>
      <c r="X14" s="17">
        <v>66.94</v>
      </c>
      <c r="Y14" s="17">
        <v>23.88</v>
      </c>
      <c r="Z14" s="17">
        <v>6.629929830433539</v>
      </c>
      <c r="AA14" s="17">
        <v>1.9074054927930222</v>
      </c>
      <c r="AC14" s="17"/>
      <c r="AD14" s="17"/>
    </row>
    <row r="15" spans="1:30" ht="12.75">
      <c r="A15" s="17"/>
      <c r="B15" s="17"/>
      <c r="C15" s="17"/>
      <c r="D15" s="17">
        <v>9.772958881109696</v>
      </c>
      <c r="E15" s="17">
        <v>8.989787327045644</v>
      </c>
      <c r="F15" s="17">
        <v>8.377459416750172</v>
      </c>
      <c r="G15" s="17">
        <v>7.760391771672403</v>
      </c>
      <c r="H15" s="17">
        <v>6.519528054772524</v>
      </c>
      <c r="I15" s="17">
        <v>5.343439561937851</v>
      </c>
      <c r="J15" s="17">
        <v>4.7692559237251455</v>
      </c>
      <c r="K15" s="17">
        <v>4.162557248227159</v>
      </c>
      <c r="L15" s="17">
        <v>3.1316293032607683</v>
      </c>
      <c r="M15" s="17">
        <f t="shared" si="0"/>
        <v>6.573357670237659</v>
      </c>
      <c r="N15" s="17">
        <f>((G15-K15)/2)</f>
        <v>1.7989172617226217</v>
      </c>
      <c r="O15" s="17"/>
      <c r="P15" s="17"/>
      <c r="Q15" s="17"/>
      <c r="R15" s="17"/>
      <c r="S15" s="17"/>
      <c r="T15" s="17" t="s">
        <v>74</v>
      </c>
      <c r="U15" s="17">
        <v>12.208333333333334</v>
      </c>
      <c r="V15" s="17">
        <v>1.47</v>
      </c>
      <c r="W15" s="17">
        <v>18.391499999999997</v>
      </c>
      <c r="X15" s="17">
        <v>62.75</v>
      </c>
      <c r="Y15" s="17">
        <v>18.82</v>
      </c>
      <c r="Z15" s="17">
        <v>6.072383854725602</v>
      </c>
      <c r="AA15" s="17">
        <v>1.9852097519893697</v>
      </c>
      <c r="AC15" s="17"/>
      <c r="AD15" s="17"/>
    </row>
    <row r="16" spans="1:30" ht="12.75">
      <c r="A16" s="17" t="s">
        <v>59</v>
      </c>
      <c r="B16" s="17">
        <v>5.125</v>
      </c>
      <c r="C16" s="17">
        <v>1.5621</v>
      </c>
      <c r="D16" s="17">
        <v>0.000956</v>
      </c>
      <c r="E16" s="17">
        <v>0.001525</v>
      </c>
      <c r="F16" s="17">
        <v>0.002344</v>
      </c>
      <c r="G16" s="17">
        <v>0.003761</v>
      </c>
      <c r="H16" s="17">
        <v>0.01006</v>
      </c>
      <c r="I16" s="17">
        <v>0.023329999999999997</v>
      </c>
      <c r="J16" s="17">
        <v>0.03243</v>
      </c>
      <c r="K16" s="17">
        <v>0.04324</v>
      </c>
      <c r="L16" s="17">
        <v>0.06656999999999999</v>
      </c>
      <c r="M16" s="17">
        <f t="shared" si="0"/>
        <v>0.017387</v>
      </c>
      <c r="N16" s="17"/>
      <c r="O16" s="17"/>
      <c r="P16" s="17">
        <v>5.4334</v>
      </c>
      <c r="Q16" s="17">
        <v>68.82</v>
      </c>
      <c r="R16" s="17">
        <v>25.81</v>
      </c>
      <c r="S16" s="17"/>
      <c r="T16" s="17" t="s">
        <v>77</v>
      </c>
      <c r="U16" s="17">
        <v>13.875</v>
      </c>
      <c r="V16" s="17">
        <v>1.67</v>
      </c>
      <c r="W16" s="17">
        <v>5.44026</v>
      </c>
      <c r="X16" s="17">
        <v>67.44</v>
      </c>
      <c r="Y16" s="17">
        <v>27.15</v>
      </c>
      <c r="Z16" s="17">
        <v>6.811903366323756</v>
      </c>
      <c r="AA16" s="17">
        <v>1.8518757239111197</v>
      </c>
      <c r="AC16" s="17"/>
      <c r="AD16" s="17"/>
    </row>
    <row r="17" spans="1:30" ht="12.75">
      <c r="A17" s="17"/>
      <c r="B17" s="17"/>
      <c r="C17" s="17"/>
      <c r="D17" s="17">
        <v>10.030701761343426</v>
      </c>
      <c r="E17" s="17">
        <v>9.356975041986564</v>
      </c>
      <c r="F17" s="17">
        <v>8.736811714901926</v>
      </c>
      <c r="G17" s="17">
        <v>8.054667978283868</v>
      </c>
      <c r="H17" s="17">
        <v>6.635225884631285</v>
      </c>
      <c r="I17" s="17">
        <v>5.421669882452613</v>
      </c>
      <c r="J17" s="17">
        <v>4.9465271659810055</v>
      </c>
      <c r="K17" s="17">
        <v>4.531489666702162</v>
      </c>
      <c r="L17" s="17">
        <v>3.9089840215186444</v>
      </c>
      <c r="M17" s="17">
        <f t="shared" si="0"/>
        <v>6.841669440441466</v>
      </c>
      <c r="N17" s="17">
        <f>((G17-K17)/2)</f>
        <v>1.7615891557908534</v>
      </c>
      <c r="O17" s="17"/>
      <c r="P17" s="17"/>
      <c r="Q17" s="17"/>
      <c r="R17" s="17"/>
      <c r="S17" s="17"/>
      <c r="T17" s="17" t="s">
        <v>50</v>
      </c>
      <c r="U17" s="17">
        <v>15.541666666666666</v>
      </c>
      <c r="V17" s="17">
        <v>1.87</v>
      </c>
      <c r="W17" s="17">
        <v>5.4858</v>
      </c>
      <c r="X17" s="17">
        <v>64.95</v>
      </c>
      <c r="Y17" s="17">
        <v>29.62</v>
      </c>
      <c r="Z17" s="17">
        <v>7.051864612600744</v>
      </c>
      <c r="AA17" s="17">
        <v>1.7880506521620538</v>
      </c>
      <c r="AC17" s="17"/>
      <c r="AD17" s="17"/>
    </row>
    <row r="18" spans="1:27" ht="12.75">
      <c r="A18" s="17" t="s">
        <v>62</v>
      </c>
      <c r="B18" s="17">
        <v>6.375</v>
      </c>
      <c r="C18" s="17">
        <v>1.9431</v>
      </c>
      <c r="D18" s="17">
        <v>0.001066</v>
      </c>
      <c r="E18" s="17">
        <v>0.001812</v>
      </c>
      <c r="F18" s="17">
        <v>0.002884</v>
      </c>
      <c r="G18" s="17">
        <v>0.004787</v>
      </c>
      <c r="H18" s="17">
        <v>0.01493</v>
      </c>
      <c r="I18" s="17">
        <v>0.03513</v>
      </c>
      <c r="J18" s="17">
        <v>0.04668</v>
      </c>
      <c r="K18" s="17">
        <v>0.05945</v>
      </c>
      <c r="L18" s="17">
        <v>0.08847</v>
      </c>
      <c r="M18" s="17">
        <f t="shared" si="0"/>
        <v>0.024782</v>
      </c>
      <c r="N18" s="17"/>
      <c r="O18" s="17"/>
      <c r="P18" s="17">
        <v>9.027999999999999</v>
      </c>
      <c r="Q18" s="17">
        <v>69.93</v>
      </c>
      <c r="R18" s="17">
        <v>21.01</v>
      </c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>
      <c r="A19" s="17"/>
      <c r="B19" s="17"/>
      <c r="C19" s="17"/>
      <c r="D19" s="17">
        <v>9.873576846564998</v>
      </c>
      <c r="E19" s="17">
        <v>9.10820132927794</v>
      </c>
      <c r="F19" s="17">
        <v>8.437713120083352</v>
      </c>
      <c r="G19" s="17">
        <v>7.706662478604408</v>
      </c>
      <c r="H19" s="17">
        <v>6.065642024302271</v>
      </c>
      <c r="I19" s="17">
        <v>4.8311526132144404</v>
      </c>
      <c r="J19" s="17">
        <v>4.421051628729464</v>
      </c>
      <c r="K19" s="17">
        <v>4.072179379803793</v>
      </c>
      <c r="L19" s="17">
        <v>3.498667866653919</v>
      </c>
      <c r="M19" s="17">
        <f t="shared" si="0"/>
        <v>6.4293823744064085</v>
      </c>
      <c r="N19" s="17">
        <f>((G19-K19)/2)</f>
        <v>1.8172415494003076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>
      <c r="A20" s="17" t="s">
        <v>65</v>
      </c>
      <c r="B20" s="17">
        <v>7.625</v>
      </c>
      <c r="C20" s="17">
        <v>2.3241</v>
      </c>
      <c r="D20" s="17">
        <v>0.000989</v>
      </c>
      <c r="E20" s="17">
        <v>0.0016279999999999999</v>
      </c>
      <c r="F20" s="17">
        <v>0.00254</v>
      </c>
      <c r="G20" s="17">
        <v>0.004062</v>
      </c>
      <c r="H20" s="17">
        <v>0.010630000000000002</v>
      </c>
      <c r="I20" s="17">
        <v>0.02555</v>
      </c>
      <c r="J20" s="17">
        <v>0.03551</v>
      </c>
      <c r="K20" s="17">
        <v>0.047020000000000006</v>
      </c>
      <c r="L20" s="17">
        <v>0.07591</v>
      </c>
      <c r="M20" s="17">
        <f t="shared" si="0"/>
        <v>0.019025</v>
      </c>
      <c r="N20" s="17"/>
      <c r="O20" s="17"/>
      <c r="P20" s="17">
        <v>6.306899999999999</v>
      </c>
      <c r="Q20" s="17">
        <v>69.65</v>
      </c>
      <c r="R20" s="17">
        <v>24.09</v>
      </c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2.75">
      <c r="A21" s="17"/>
      <c r="B21" s="17"/>
      <c r="C21" s="17"/>
      <c r="D21" s="17">
        <v>9.981741858565064</v>
      </c>
      <c r="E21" s="17">
        <v>9.262683585057927</v>
      </c>
      <c r="F21" s="17">
        <v>8.620955787664647</v>
      </c>
      <c r="G21" s="17">
        <v>7.943594045028021</v>
      </c>
      <c r="H21" s="17">
        <v>6.555714592905707</v>
      </c>
      <c r="I21" s="17">
        <v>5.290532898611828</v>
      </c>
      <c r="J21" s="17">
        <v>4.8156308294158405</v>
      </c>
      <c r="K21" s="17">
        <v>4.410581650783791</v>
      </c>
      <c r="L21" s="17">
        <v>3.7195662382565082</v>
      </c>
      <c r="M21" s="17">
        <f t="shared" si="0"/>
        <v>6.718293308540243</v>
      </c>
      <c r="N21" s="17">
        <f>((G21-K21)/2)</f>
        <v>1.7665061971221152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>
      <c r="A22" s="17" t="s">
        <v>68</v>
      </c>
      <c r="B22" s="17">
        <v>8.875</v>
      </c>
      <c r="C22" s="17">
        <v>2.7051</v>
      </c>
      <c r="D22" s="17">
        <v>0.000969</v>
      </c>
      <c r="E22" s="17">
        <v>0.00158</v>
      </c>
      <c r="F22" s="17">
        <v>0.0024700000000000004</v>
      </c>
      <c r="G22" s="17">
        <v>0.004023</v>
      </c>
      <c r="H22" s="17">
        <v>0.0123</v>
      </c>
      <c r="I22" s="17">
        <v>0.0301</v>
      </c>
      <c r="J22" s="17">
        <v>0.03999</v>
      </c>
      <c r="K22" s="17">
        <v>0.05179</v>
      </c>
      <c r="L22" s="17">
        <v>0.08845999999999998</v>
      </c>
      <c r="M22" s="17">
        <f t="shared" si="0"/>
        <v>0.02123</v>
      </c>
      <c r="N22" s="17"/>
      <c r="O22" s="17"/>
      <c r="P22" s="17">
        <v>7.3786999999999985</v>
      </c>
      <c r="Q22" s="17">
        <v>68.27</v>
      </c>
      <c r="R22" s="17">
        <v>24.4</v>
      </c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17"/>
      <c r="B23" s="17"/>
      <c r="C23" s="17"/>
      <c r="D23" s="17">
        <v>10.011215713909094</v>
      </c>
      <c r="E23" s="17">
        <v>9.30585972625971</v>
      </c>
      <c r="F23" s="17">
        <v>8.661273242852134</v>
      </c>
      <c r="G23" s="17">
        <v>7.957512546698545</v>
      </c>
      <c r="H23" s="17">
        <v>6.345197874210211</v>
      </c>
      <c r="I23" s="17">
        <v>5.054092702789747</v>
      </c>
      <c r="J23" s="17">
        <v>4.6442169086266825</v>
      </c>
      <c r="K23" s="17">
        <v>4.2711826313059635</v>
      </c>
      <c r="L23" s="17">
        <v>3.498830947538159</v>
      </c>
      <c r="M23" s="17">
        <f t="shared" si="0"/>
        <v>6.652745075739409</v>
      </c>
      <c r="N23" s="17">
        <f>((G23-K23)/2)</f>
        <v>1.8431649576962905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17" t="s">
        <v>71</v>
      </c>
      <c r="B24" s="17">
        <v>10.541666666666666</v>
      </c>
      <c r="C24" s="17">
        <v>3.2131</v>
      </c>
      <c r="D24" s="17">
        <v>0.000995</v>
      </c>
      <c r="E24" s="17">
        <v>0.0016220000000000002</v>
      </c>
      <c r="F24" s="17">
        <v>0.0025259999999999996</v>
      </c>
      <c r="G24" s="17">
        <v>0.004108</v>
      </c>
      <c r="H24" s="17">
        <v>0.01173</v>
      </c>
      <c r="I24" s="17">
        <v>0.02835</v>
      </c>
      <c r="J24" s="17">
        <v>0.04036</v>
      </c>
      <c r="K24" s="17">
        <v>0.05781</v>
      </c>
      <c r="L24" s="17">
        <v>0.1237</v>
      </c>
      <c r="M24" s="17">
        <f t="shared" si="0"/>
        <v>0.021443</v>
      </c>
      <c r="N24" s="17"/>
      <c r="O24" s="17"/>
      <c r="P24" s="17">
        <v>9.2061</v>
      </c>
      <c r="Q24" s="17">
        <v>66.94</v>
      </c>
      <c r="R24" s="17">
        <v>23.88</v>
      </c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17"/>
      <c r="B25" s="17"/>
      <c r="C25" s="17"/>
      <c r="D25" s="17">
        <v>9.973015853893164</v>
      </c>
      <c r="E25" s="17">
        <v>9.2680104651069</v>
      </c>
      <c r="F25" s="17">
        <v>8.628929645536623</v>
      </c>
      <c r="G25" s="17">
        <v>7.927348103005979</v>
      </c>
      <c r="H25" s="17">
        <v>6.413653176408303</v>
      </c>
      <c r="I25" s="17">
        <v>5.140507454607221</v>
      </c>
      <c r="J25" s="17">
        <v>4.6309300153304545</v>
      </c>
      <c r="K25" s="17">
        <v>4.112537117419935</v>
      </c>
      <c r="L25" s="17">
        <v>3.0150825945730797</v>
      </c>
      <c r="M25" s="17">
        <f t="shared" si="0"/>
        <v>6.629929830433539</v>
      </c>
      <c r="N25" s="17">
        <f>((G25-K25)/2)</f>
        <v>1.9074054927930222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>
      <c r="A26" s="17" t="s">
        <v>74</v>
      </c>
      <c r="B26" s="17">
        <v>12.208333333333334</v>
      </c>
      <c r="C26" s="17">
        <v>3.7211</v>
      </c>
      <c r="D26" s="17">
        <v>0.001188</v>
      </c>
      <c r="E26" s="17">
        <v>0.002067</v>
      </c>
      <c r="F26" s="17">
        <v>0.003274</v>
      </c>
      <c r="G26" s="17">
        <v>0.005494</v>
      </c>
      <c r="H26" s="17">
        <v>0.02149</v>
      </c>
      <c r="I26" s="17">
        <v>0.05197</v>
      </c>
      <c r="J26" s="17">
        <v>0.06745</v>
      </c>
      <c r="K26" s="17">
        <v>0.08612</v>
      </c>
      <c r="L26" s="17">
        <v>0.1291</v>
      </c>
      <c r="M26" s="17">
        <f t="shared" si="0"/>
        <v>0.035362</v>
      </c>
      <c r="N26" s="17"/>
      <c r="O26" s="17"/>
      <c r="P26" s="17">
        <v>18.391499999999997</v>
      </c>
      <c r="Q26" s="17">
        <v>62.75</v>
      </c>
      <c r="R26" s="17">
        <v>18.82</v>
      </c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17"/>
      <c r="B27" s="17"/>
      <c r="C27" s="17"/>
      <c r="D27" s="17">
        <v>9.71724944852341</v>
      </c>
      <c r="E27" s="17">
        <v>8.918245895898727</v>
      </c>
      <c r="F27" s="17">
        <v>8.254729962850021</v>
      </c>
      <c r="G27" s="17">
        <v>7.507927374248317</v>
      </c>
      <c r="H27" s="17">
        <v>5.540190707009028</v>
      </c>
      <c r="I27" s="17">
        <v>4.266177130768909</v>
      </c>
      <c r="J27" s="17">
        <v>3.890037746601182</v>
      </c>
      <c r="K27" s="17">
        <v>3.537507870269578</v>
      </c>
      <c r="L27" s="17">
        <v>2.953439094242259</v>
      </c>
      <c r="M27" s="17">
        <f t="shared" si="0"/>
        <v>6.072383854725602</v>
      </c>
      <c r="N27" s="17">
        <f>((G27-K27)/2)</f>
        <v>1.9852097519893697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17" t="s">
        <v>77</v>
      </c>
      <c r="B28" s="17">
        <v>13.875</v>
      </c>
      <c r="C28" s="17">
        <v>4.2291</v>
      </c>
      <c r="D28" s="17">
        <v>0.000934</v>
      </c>
      <c r="E28" s="17">
        <v>0.001464</v>
      </c>
      <c r="F28" s="17">
        <v>0.002219</v>
      </c>
      <c r="G28" s="17">
        <v>0.003548</v>
      </c>
      <c r="H28" s="17">
        <v>0.010039999999999999</v>
      </c>
      <c r="I28" s="17">
        <v>0.02566</v>
      </c>
      <c r="J28" s="17">
        <v>0.0357</v>
      </c>
      <c r="K28" s="17">
        <v>0.04622999999999999</v>
      </c>
      <c r="L28" s="17">
        <v>0.06561</v>
      </c>
      <c r="M28" s="17">
        <f t="shared" si="0"/>
        <v>0.0189595</v>
      </c>
      <c r="N28" s="17"/>
      <c r="O28" s="17"/>
      <c r="P28" s="17">
        <v>5.44026</v>
      </c>
      <c r="Q28" s="17">
        <v>67.44</v>
      </c>
      <c r="R28" s="17">
        <v>27.15</v>
      </c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7"/>
      <c r="B29" s="17"/>
      <c r="C29" s="17"/>
      <c r="D29" s="17">
        <v>10.064289829614513</v>
      </c>
      <c r="E29" s="17">
        <v>9.415868731040131</v>
      </c>
      <c r="F29" s="17">
        <v>8.815874617127163</v>
      </c>
      <c r="G29" s="17">
        <v>8.13877827502311</v>
      </c>
      <c r="H29" s="17">
        <v>6.63809692048604</v>
      </c>
      <c r="I29" s="17">
        <v>5.28433501934713</v>
      </c>
      <c r="J29" s="17">
        <v>4.80793211552035</v>
      </c>
      <c r="K29" s="17">
        <v>4.435026827200871</v>
      </c>
      <c r="L29" s="17">
        <v>3.9299404686675623</v>
      </c>
      <c r="M29" s="17">
        <f t="shared" si="0"/>
        <v>6.811903366323756</v>
      </c>
      <c r="N29" s="17">
        <f>((G29-K29)/2)</f>
        <v>1.8518757239111197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1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37270.64722222222</v>
      </c>
    </row>
    <row r="2" spans="1:5" ht="8.25">
      <c r="A2" s="1" t="s">
        <v>1</v>
      </c>
      <c r="B2" s="1" t="s">
        <v>52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53</v>
      </c>
      <c r="C3" s="1">
        <f>AVERAGE(E3:F3)</f>
        <v>2.625</v>
      </c>
      <c r="D3" s="1">
        <f>CONVERT(C3,"ft","m")</f>
        <v>0.8001</v>
      </c>
      <c r="E3" s="1">
        <f>CONVERT(VALUE(LEFT(B4,3)),"in","ft")</f>
        <v>2.5</v>
      </c>
      <c r="F3" s="1">
        <f>CONVERT(VALUE(RIGHT(B4,3)),"in","ft")</f>
        <v>2.75</v>
      </c>
    </row>
    <row r="4" spans="1:2" ht="8.25">
      <c r="A4" s="1" t="s">
        <v>5</v>
      </c>
      <c r="B4" s="1" t="s">
        <v>54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0.984</v>
      </c>
      <c r="V10" s="1">
        <f>CONVERT(U10,"um","mm")</f>
        <v>0.000984</v>
      </c>
      <c r="W10" s="1">
        <f>-LOG(V10/1,2)</f>
        <v>9.989054063984934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1.594</v>
      </c>
      <c r="V11" s="1">
        <f>CONVERT(U11,"um","mm")</f>
        <v>0.001594</v>
      </c>
      <c r="W11" s="1">
        <f aca="true" t="shared" si="2" ref="W11:W18">-LOG(V11/1,2)</f>
        <v>9.293132655333704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</v>
      </c>
      <c r="O12" s="1" t="s">
        <v>11</v>
      </c>
      <c r="P12" s="1">
        <v>19.24</v>
      </c>
      <c r="Q12" s="1">
        <f>CONVERT(P12,"um","mm")</f>
        <v>0.019239999999999997</v>
      </c>
      <c r="R12" s="1">
        <f t="shared" si="0"/>
        <v>5.69974739066677</v>
      </c>
      <c r="T12" s="1">
        <v>16</v>
      </c>
      <c r="U12" s="1">
        <v>2.429</v>
      </c>
      <c r="V12" s="1">
        <f>CONVERT(U12,"um","mm")</f>
        <v>0.002429</v>
      </c>
      <c r="W12" s="1">
        <f t="shared" si="2"/>
        <v>8.68542179468831</v>
      </c>
    </row>
    <row r="13" spans="1:23" ht="8.25">
      <c r="A13" s="10">
        <v>0.49</v>
      </c>
      <c r="B13" s="11">
        <v>1100</v>
      </c>
      <c r="C13" s="6">
        <v>0.5</v>
      </c>
      <c r="D13" s="6">
        <v>99.5</v>
      </c>
      <c r="E13" s="6">
        <v>4.47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4.47</v>
      </c>
      <c r="O13" s="1" t="s">
        <v>12</v>
      </c>
      <c r="P13" s="1">
        <v>9.437</v>
      </c>
      <c r="Q13" s="1">
        <f>CONVERT(P13,"um","mm")</f>
        <v>0.009437</v>
      </c>
      <c r="R13" s="1">
        <f t="shared" si="0"/>
        <v>6.727455981536178</v>
      </c>
      <c r="T13" s="1">
        <v>25</v>
      </c>
      <c r="U13" s="1">
        <v>3.787</v>
      </c>
      <c r="V13" s="1">
        <f>CONVERT(U13,"um","mm")</f>
        <v>0.003787</v>
      </c>
      <c r="W13" s="1">
        <f t="shared" si="2"/>
        <v>8.044728863439754</v>
      </c>
    </row>
    <row r="14" spans="1:23" ht="8.25">
      <c r="A14" s="10">
        <v>0.98</v>
      </c>
      <c r="B14" s="11">
        <v>1000</v>
      </c>
      <c r="C14" s="6">
        <v>4.96</v>
      </c>
      <c r="D14" s="6">
        <v>95</v>
      </c>
      <c r="E14" s="6">
        <v>7.65</v>
      </c>
      <c r="F14" s="6"/>
      <c r="G14" s="6">
        <f>CONVERT(A14,"um","mm")</f>
        <v>0.00098</v>
      </c>
      <c r="H14" s="6">
        <f t="shared" si="1"/>
        <v>9.994930630321603</v>
      </c>
      <c r="I14" s="6">
        <v>95</v>
      </c>
      <c r="J14" s="6">
        <v>10</v>
      </c>
      <c r="K14" s="7">
        <v>7.65</v>
      </c>
      <c r="O14" s="1" t="s">
        <v>29</v>
      </c>
      <c r="P14" s="1">
        <v>4.156</v>
      </c>
      <c r="Q14" s="1">
        <f>CONVERT(P14,"um","mm")</f>
        <v>0.004156</v>
      </c>
      <c r="R14" s="1">
        <f t="shared" si="0"/>
        <v>7.910588630419963</v>
      </c>
      <c r="T14" s="1">
        <v>50</v>
      </c>
      <c r="U14" s="1">
        <v>9.437</v>
      </c>
      <c r="V14" s="1">
        <f>CONVERT(U14,"um","mm")</f>
        <v>0.009437</v>
      </c>
      <c r="W14" s="1">
        <f t="shared" si="2"/>
        <v>6.727455981536178</v>
      </c>
    </row>
    <row r="15" spans="1:23" ht="8.25">
      <c r="A15" s="10">
        <v>1.95</v>
      </c>
      <c r="B15" s="11">
        <v>900</v>
      </c>
      <c r="C15" s="6">
        <v>12.6</v>
      </c>
      <c r="D15" s="6">
        <v>87.4</v>
      </c>
      <c r="E15" s="6">
        <v>13.1</v>
      </c>
      <c r="F15" s="6"/>
      <c r="G15" s="6">
        <f>CONVERT(A15,"um","mm")</f>
        <v>0.00195</v>
      </c>
      <c r="H15" s="6">
        <f t="shared" si="1"/>
        <v>9.002310160687202</v>
      </c>
      <c r="I15" s="6">
        <v>87.4</v>
      </c>
      <c r="J15" s="6">
        <v>9</v>
      </c>
      <c r="K15" s="7">
        <v>13.1</v>
      </c>
      <c r="O15" s="1" t="s">
        <v>13</v>
      </c>
      <c r="P15" s="1">
        <v>2.039</v>
      </c>
      <c r="Q15" s="1">
        <f>CONVERT(P15,"um","mm")</f>
        <v>0.002039</v>
      </c>
      <c r="R15" s="1">
        <f t="shared" si="0"/>
        <v>8.937922509307578</v>
      </c>
      <c r="T15" s="1">
        <v>75</v>
      </c>
      <c r="U15" s="1">
        <v>22.95</v>
      </c>
      <c r="V15" s="1">
        <f>CONVERT(U15,"um","mm")</f>
        <v>0.02295</v>
      </c>
      <c r="W15" s="1">
        <f t="shared" si="2"/>
        <v>5.445362036135641</v>
      </c>
    </row>
    <row r="16" spans="1:23" ht="8.25">
      <c r="A16" s="10">
        <v>3.9</v>
      </c>
      <c r="B16" s="11">
        <v>800</v>
      </c>
      <c r="C16" s="6">
        <v>25.7</v>
      </c>
      <c r="D16" s="6">
        <v>74.3</v>
      </c>
      <c r="E16" s="6">
        <v>18.9</v>
      </c>
      <c r="F16" s="6"/>
      <c r="G16" s="6">
        <f>CONVERT(A16,"um","mm")</f>
        <v>0.0039</v>
      </c>
      <c r="H16" s="6">
        <f t="shared" si="1"/>
        <v>8.002310160687202</v>
      </c>
      <c r="I16" s="6">
        <v>74.3</v>
      </c>
      <c r="J16" s="6">
        <v>8</v>
      </c>
      <c r="K16" s="7">
        <v>18.9</v>
      </c>
      <c r="O16" s="1" t="s">
        <v>14</v>
      </c>
      <c r="P16" s="1">
        <v>19.76</v>
      </c>
      <c r="Q16" s="1">
        <f>CONVERT(P16,"um","mm")</f>
        <v>0.019760000000000003</v>
      </c>
      <c r="R16" s="1">
        <f t="shared" si="0"/>
        <v>5.6612732428521335</v>
      </c>
      <c r="T16" s="1">
        <v>84</v>
      </c>
      <c r="U16" s="1">
        <v>32.21</v>
      </c>
      <c r="V16" s="1">
        <f>CONVERT(U16,"um","mm")</f>
        <v>0.03221</v>
      </c>
      <c r="W16" s="1">
        <f t="shared" si="2"/>
        <v>4.956347529053997</v>
      </c>
    </row>
    <row r="17" spans="1:23" ht="8.25">
      <c r="A17" s="10">
        <v>7.8</v>
      </c>
      <c r="B17" s="11">
        <v>700</v>
      </c>
      <c r="C17" s="6">
        <v>44.6</v>
      </c>
      <c r="D17" s="6">
        <v>55.4</v>
      </c>
      <c r="E17" s="6">
        <v>19.3</v>
      </c>
      <c r="F17" s="6"/>
      <c r="G17" s="6">
        <f>CONVERT(A17,"um","mm")</f>
        <v>0.0078</v>
      </c>
      <c r="H17" s="6">
        <f t="shared" si="1"/>
        <v>7.002310160687201</v>
      </c>
      <c r="I17" s="6">
        <v>55.4</v>
      </c>
      <c r="J17" s="6">
        <v>7</v>
      </c>
      <c r="K17" s="7">
        <v>19.3</v>
      </c>
      <c r="O17" s="1" t="s">
        <v>15</v>
      </c>
      <c r="P17" s="1">
        <v>29.4</v>
      </c>
      <c r="T17" s="1">
        <v>90</v>
      </c>
      <c r="U17" s="1">
        <v>42.95</v>
      </c>
      <c r="V17" s="1">
        <f>CONVERT(U17,"um","mm")</f>
        <v>0.04295</v>
      </c>
      <c r="W17" s="1">
        <f t="shared" si="2"/>
        <v>4.541198058410986</v>
      </c>
    </row>
    <row r="18" spans="1:23" ht="8.25">
      <c r="A18" s="10">
        <v>15.6</v>
      </c>
      <c r="B18" s="11">
        <v>600</v>
      </c>
      <c r="C18" s="6">
        <v>63.9</v>
      </c>
      <c r="D18" s="6">
        <v>36.1</v>
      </c>
      <c r="E18" s="6">
        <v>19.3</v>
      </c>
      <c r="F18" s="6"/>
      <c r="G18" s="6">
        <f>CONVERT(A18,"um","mm")</f>
        <v>0.0156</v>
      </c>
      <c r="H18" s="6">
        <f t="shared" si="1"/>
        <v>6.002310160687201</v>
      </c>
      <c r="I18" s="6">
        <v>36.1</v>
      </c>
      <c r="J18" s="6">
        <v>6</v>
      </c>
      <c r="K18" s="7">
        <v>19.3</v>
      </c>
      <c r="O18" s="1" t="s">
        <v>16</v>
      </c>
      <c r="P18" s="1">
        <v>864.5</v>
      </c>
      <c r="T18" s="1">
        <v>95</v>
      </c>
      <c r="U18" s="1">
        <v>65.37</v>
      </c>
      <c r="V18" s="1">
        <f>CONVERT(U18,"um","mm")</f>
        <v>0.06537</v>
      </c>
      <c r="W18" s="1">
        <f t="shared" si="2"/>
        <v>3.935227492599749</v>
      </c>
    </row>
    <row r="19" spans="1:16" ht="8.25">
      <c r="A19" s="10">
        <v>31.2</v>
      </c>
      <c r="B19" s="11">
        <v>500</v>
      </c>
      <c r="C19" s="6">
        <v>83.2</v>
      </c>
      <c r="D19" s="6">
        <v>16.8</v>
      </c>
      <c r="E19" s="6">
        <v>4.03</v>
      </c>
      <c r="F19" s="6"/>
      <c r="G19" s="6">
        <f>CONVERT(A19,"um","mm")</f>
        <v>0.0312</v>
      </c>
      <c r="H19" s="6">
        <f t="shared" si="1"/>
        <v>5.002310160687201</v>
      </c>
      <c r="I19" s="6">
        <v>16.8</v>
      </c>
      <c r="J19" s="6">
        <v>5</v>
      </c>
      <c r="K19" s="7">
        <f>SUM(E19+E20+E21+E22)</f>
        <v>11.45</v>
      </c>
      <c r="O19" s="1" t="s">
        <v>17</v>
      </c>
      <c r="P19" s="1">
        <v>152.8</v>
      </c>
    </row>
    <row r="20" spans="1:31" ht="8.25">
      <c r="A20" s="10">
        <v>37.2</v>
      </c>
      <c r="B20" s="11">
        <v>400</v>
      </c>
      <c r="C20" s="6">
        <v>87.2</v>
      </c>
      <c r="D20" s="6">
        <v>12.8</v>
      </c>
      <c r="E20" s="6">
        <v>3.25</v>
      </c>
      <c r="F20" s="6"/>
      <c r="G20" s="6">
        <f>CONVERT(A20,"um","mm")</f>
        <v>0.0372</v>
      </c>
      <c r="H20" s="6">
        <f t="shared" si="1"/>
        <v>4.748553568441418</v>
      </c>
      <c r="I20" s="6">
        <v>12.8</v>
      </c>
      <c r="J20" s="6">
        <v>4</v>
      </c>
      <c r="K20" s="7">
        <f>SUM(E23+E24+E25+E26)</f>
        <v>3.41</v>
      </c>
      <c r="O20" s="1" t="s">
        <v>30</v>
      </c>
      <c r="P20" s="1">
        <v>3.993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90.5</v>
      </c>
      <c r="D21" s="6">
        <v>9.51</v>
      </c>
      <c r="E21" s="6">
        <v>2.48</v>
      </c>
      <c r="F21" s="6"/>
      <c r="G21" s="6">
        <f>CONVERT(A21,"um","mm")</f>
        <v>0.0442</v>
      </c>
      <c r="H21" s="6">
        <f t="shared" si="1"/>
        <v>4.499809820158018</v>
      </c>
      <c r="I21" s="6">
        <v>9.51</v>
      </c>
      <c r="J21" s="6">
        <v>3</v>
      </c>
      <c r="K21" s="7">
        <f>SUM(E27+E28+E29+E30)</f>
        <v>1.81</v>
      </c>
      <c r="O21" s="1" t="s">
        <v>31</v>
      </c>
      <c r="P21" s="1">
        <v>20.89</v>
      </c>
      <c r="U21" s="1">
        <v>0.000984</v>
      </c>
      <c r="V21" s="1">
        <v>0.001594</v>
      </c>
      <c r="W21" s="1">
        <v>0.002429</v>
      </c>
      <c r="X21" s="1">
        <v>0.003787</v>
      </c>
      <c r="Y21" s="1">
        <v>0.009437</v>
      </c>
      <c r="Z21" s="1">
        <v>0.02295</v>
      </c>
      <c r="AA21" s="1">
        <v>0.03221</v>
      </c>
      <c r="AB21" s="1">
        <v>0.04295</v>
      </c>
      <c r="AC21" s="1">
        <v>0.06537</v>
      </c>
      <c r="AD21" s="1">
        <f>((W21+AA21)/2)</f>
        <v>0.0173195</v>
      </c>
    </row>
    <row r="22" spans="1:31" ht="8.25">
      <c r="A22" s="10">
        <v>52.6</v>
      </c>
      <c r="B22" s="11">
        <v>270</v>
      </c>
      <c r="C22" s="6">
        <v>93</v>
      </c>
      <c r="D22" s="6">
        <v>7.03</v>
      </c>
      <c r="E22" s="6">
        <v>1.69</v>
      </c>
      <c r="F22" s="6"/>
      <c r="G22" s="6">
        <f>CONVERT(A22,"um","mm")</f>
        <v>0.0526</v>
      </c>
      <c r="H22" s="6">
        <f t="shared" si="1"/>
        <v>4.2487933902571475</v>
      </c>
      <c r="I22" s="6">
        <v>7.03</v>
      </c>
      <c r="J22" s="6">
        <v>2</v>
      </c>
      <c r="K22" s="7">
        <f>SUM(E31+E32+E33+E34)</f>
        <v>0.11113</v>
      </c>
      <c r="U22" s="1">
        <v>9.989054063984934</v>
      </c>
      <c r="V22" s="1">
        <v>9.293132655333704</v>
      </c>
      <c r="W22" s="1">
        <v>8.68542179468831</v>
      </c>
      <c r="X22" s="1">
        <v>8.044728863439754</v>
      </c>
      <c r="Y22" s="1">
        <v>6.727455981536178</v>
      </c>
      <c r="Z22" s="1">
        <v>5.445362036135641</v>
      </c>
      <c r="AA22" s="1">
        <v>4.956347529053997</v>
      </c>
      <c r="AB22" s="1">
        <v>4.541198058410986</v>
      </c>
      <c r="AC22" s="1">
        <v>3.935227492599749</v>
      </c>
      <c r="AD22" s="1">
        <f>((W22+AA22)/2)</f>
        <v>6.820884661871153</v>
      </c>
      <c r="AE22" s="1">
        <f>((X22-AB22)/2)</f>
        <v>1.7517654025143843</v>
      </c>
    </row>
    <row r="23" spans="1:11" ht="8.25">
      <c r="A23" s="10">
        <v>62.5</v>
      </c>
      <c r="B23" s="11">
        <v>230</v>
      </c>
      <c r="C23" s="6">
        <v>94.7</v>
      </c>
      <c r="D23" s="6">
        <v>5.34</v>
      </c>
      <c r="E23" s="6">
        <v>1.13</v>
      </c>
      <c r="F23" s="6"/>
      <c r="G23" s="6">
        <f>CONVERT(A23,"um","mm")</f>
        <v>0.0625</v>
      </c>
      <c r="H23" s="6">
        <f t="shared" si="1"/>
        <v>4</v>
      </c>
      <c r="I23" s="6">
        <v>5.34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95.8</v>
      </c>
      <c r="D24" s="6">
        <v>4.21</v>
      </c>
      <c r="E24" s="6">
        <v>0.84</v>
      </c>
      <c r="F24" s="6"/>
      <c r="G24" s="6">
        <f>CONVERT(A24,"um","mm")</f>
        <v>0.074</v>
      </c>
      <c r="H24" s="6">
        <f t="shared" si="1"/>
        <v>3.7563309190331378</v>
      </c>
      <c r="I24" s="6">
        <v>4.21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96.6</v>
      </c>
      <c r="D25" s="6">
        <v>3.36</v>
      </c>
      <c r="E25" s="6">
        <v>0.74</v>
      </c>
      <c r="F25" s="6"/>
      <c r="G25" s="6">
        <f>CONVERT(A25,"um","mm")</f>
        <v>0.088</v>
      </c>
      <c r="H25" s="6">
        <f t="shared" si="1"/>
        <v>3.50635266602479</v>
      </c>
      <c r="I25" s="6">
        <v>3.36</v>
      </c>
      <c r="J25" s="6">
        <v>-1</v>
      </c>
      <c r="K25" s="7">
        <f>SUM(E43+E44)</f>
        <v>0</v>
      </c>
      <c r="O25" s="1">
        <f>SUM(K25+K24+K23+K22+K21+K20)</f>
        <v>5.33113</v>
      </c>
      <c r="P25" s="1">
        <f>SUM(K19+K18+K17+K16)</f>
        <v>68.94999999999999</v>
      </c>
      <c r="Q25" s="1">
        <f>SUM(K15+K14+K13+K12+K11+K10)</f>
        <v>25.72</v>
      </c>
    </row>
    <row r="26" spans="1:11" ht="8.25">
      <c r="A26" s="10">
        <v>105</v>
      </c>
      <c r="B26" s="11">
        <v>140</v>
      </c>
      <c r="C26" s="6">
        <v>97.4</v>
      </c>
      <c r="D26" s="6">
        <v>2.63</v>
      </c>
      <c r="E26" s="6">
        <v>0.7</v>
      </c>
      <c r="F26" s="6"/>
      <c r="G26" s="6">
        <f>CONVERT(A26,"um","mm")</f>
        <v>0.105</v>
      </c>
      <c r="H26" s="6">
        <f t="shared" si="1"/>
        <v>3.2515387669959646</v>
      </c>
      <c r="I26" s="6">
        <v>2.63</v>
      </c>
      <c r="J26" s="6"/>
      <c r="K26" s="7"/>
    </row>
    <row r="27" spans="1:11" ht="8.25">
      <c r="A27" s="10">
        <v>125</v>
      </c>
      <c r="B27" s="11">
        <v>120</v>
      </c>
      <c r="C27" s="6">
        <v>98.1</v>
      </c>
      <c r="D27" s="6">
        <v>1.93</v>
      </c>
      <c r="E27" s="6">
        <v>0.63</v>
      </c>
      <c r="F27" s="6"/>
      <c r="G27" s="6">
        <f>CONVERT(A27,"um","mm")</f>
        <v>0.125</v>
      </c>
      <c r="H27" s="6">
        <f t="shared" si="1"/>
        <v>3</v>
      </c>
      <c r="I27" s="6">
        <v>1.93</v>
      </c>
      <c r="J27" s="6"/>
      <c r="K27" s="7"/>
    </row>
    <row r="28" spans="1:11" ht="8.25">
      <c r="A28" s="10">
        <v>149</v>
      </c>
      <c r="B28" s="11">
        <v>100</v>
      </c>
      <c r="C28" s="6">
        <v>98.7</v>
      </c>
      <c r="D28" s="6">
        <v>1.3</v>
      </c>
      <c r="E28" s="6">
        <v>0.51</v>
      </c>
      <c r="F28" s="6"/>
      <c r="G28" s="6">
        <f>CONVERT(A28,"um","mm")</f>
        <v>0.149</v>
      </c>
      <c r="H28" s="6">
        <f t="shared" si="1"/>
        <v>2.746615764199926</v>
      </c>
      <c r="I28" s="6">
        <v>1.3</v>
      </c>
      <c r="J28" s="6"/>
      <c r="K28" s="7"/>
    </row>
    <row r="29" spans="1:11" ht="8.25">
      <c r="A29" s="10">
        <v>177</v>
      </c>
      <c r="B29" s="11">
        <v>80</v>
      </c>
      <c r="C29" s="6">
        <v>99.2</v>
      </c>
      <c r="D29" s="6">
        <v>0.79</v>
      </c>
      <c r="E29" s="6">
        <v>0.4</v>
      </c>
      <c r="F29" s="6"/>
      <c r="G29" s="6">
        <f>CONVERT(A29,"um","mm")</f>
        <v>0.177</v>
      </c>
      <c r="H29" s="6">
        <f t="shared" si="1"/>
        <v>2.49817873457909</v>
      </c>
      <c r="I29" s="6">
        <v>0.79</v>
      </c>
      <c r="J29" s="6"/>
      <c r="K29" s="7"/>
    </row>
    <row r="30" spans="1:11" ht="8.25">
      <c r="A30" s="10">
        <v>210</v>
      </c>
      <c r="B30" s="11">
        <v>70</v>
      </c>
      <c r="C30" s="6">
        <v>99.6</v>
      </c>
      <c r="D30" s="6">
        <v>0.38</v>
      </c>
      <c r="E30" s="6">
        <v>0.27</v>
      </c>
      <c r="F30" s="6"/>
      <c r="G30" s="6">
        <f>CONVERT(A30,"um","mm")</f>
        <v>0.21</v>
      </c>
      <c r="H30" s="6">
        <f t="shared" si="1"/>
        <v>2.2515387669959646</v>
      </c>
      <c r="I30" s="6">
        <v>0.38</v>
      </c>
      <c r="J30" s="6"/>
      <c r="K30" s="7"/>
    </row>
    <row r="31" spans="1:11" ht="8.25">
      <c r="A31" s="10">
        <v>250</v>
      </c>
      <c r="B31" s="11">
        <v>60</v>
      </c>
      <c r="C31" s="6">
        <v>99.9</v>
      </c>
      <c r="D31" s="6">
        <v>0.11</v>
      </c>
      <c r="E31" s="6">
        <v>0.099</v>
      </c>
      <c r="F31" s="6"/>
      <c r="G31" s="6">
        <f>CONVERT(A31,"um","mm")</f>
        <v>0.25</v>
      </c>
      <c r="H31" s="6">
        <f t="shared" si="1"/>
        <v>2</v>
      </c>
      <c r="I31" s="6">
        <v>0.11</v>
      </c>
      <c r="J31" s="6"/>
      <c r="K31" s="7"/>
    </row>
    <row r="32" spans="1:11" ht="8.25">
      <c r="A32" s="10">
        <v>297</v>
      </c>
      <c r="B32" s="11">
        <v>50</v>
      </c>
      <c r="C32" s="6">
        <v>99.99</v>
      </c>
      <c r="D32" s="6">
        <v>0.012</v>
      </c>
      <c r="E32" s="6">
        <v>0.012</v>
      </c>
      <c r="F32" s="6"/>
      <c r="G32" s="6">
        <f>CONVERT(A32,"um","mm")</f>
        <v>0.297</v>
      </c>
      <c r="H32" s="6">
        <f t="shared" si="1"/>
        <v>1.7514651638613215</v>
      </c>
      <c r="I32" s="6">
        <v>0.012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0.00013</v>
      </c>
      <c r="E33" s="6">
        <v>0.00013</v>
      </c>
      <c r="F33" s="6"/>
      <c r="G33" s="6">
        <f>CONVERT(A33,"um","mm")</f>
        <v>0.354</v>
      </c>
      <c r="H33" s="6">
        <f t="shared" si="1"/>
        <v>1.4981787345790896</v>
      </c>
      <c r="I33" s="6">
        <v>0.00013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37270.65</v>
      </c>
    </row>
    <row r="2" spans="1:5" ht="8.25">
      <c r="A2" s="1" t="s">
        <v>1</v>
      </c>
      <c r="B2" s="1" t="s">
        <v>49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50</v>
      </c>
      <c r="C3" s="1">
        <f>AVERAGE(E3:F3)</f>
        <v>15.541666666666666</v>
      </c>
      <c r="D3" s="1">
        <f>CONVERT(C3,"ft","m")</f>
        <v>4.7371</v>
      </c>
      <c r="E3" s="1">
        <f>CONVERT(VALUE(LEFT(B4,3)),"in","ft")</f>
        <v>15.416666666666666</v>
      </c>
      <c r="F3" s="1">
        <f>CONVERT(VALUE(RIGHT(B4,3)),"in","ft")</f>
        <v>15.666666666666666</v>
      </c>
    </row>
    <row r="4" spans="1:2" ht="8.25">
      <c r="A4" s="1" t="s">
        <v>5</v>
      </c>
      <c r="B4" s="1" t="s">
        <v>51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0.881</v>
      </c>
      <c r="V10" s="1">
        <f>CONVERT(U10,"um","mm")</f>
        <v>0.000881</v>
      </c>
      <c r="W10" s="1">
        <f>-LOG(V10/1,2)</f>
        <v>10.148570360403761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1.361</v>
      </c>
      <c r="V11" s="1">
        <f>CONVERT(U11,"um","mm")</f>
        <v>0.001361</v>
      </c>
      <c r="W11" s="1">
        <f aca="true" t="shared" si="2" ref="W11:W18">-LOG(V11/1,2)</f>
        <v>9.52111721782018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0.62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0.62</v>
      </c>
      <c r="O12" s="1" t="s">
        <v>11</v>
      </c>
      <c r="P12" s="1">
        <v>18.99</v>
      </c>
      <c r="Q12" s="1">
        <f>CONVERT(P12,"um","mm")</f>
        <v>0.018989999999999996</v>
      </c>
      <c r="R12" s="1">
        <f t="shared" si="0"/>
        <v>5.7186162842873145</v>
      </c>
      <c r="T12" s="1">
        <v>16</v>
      </c>
      <c r="U12" s="1">
        <v>2.058</v>
      </c>
      <c r="V12" s="1">
        <f>CONVERT(U12,"um","mm")</f>
        <v>0.002058</v>
      </c>
      <c r="W12" s="1">
        <f t="shared" si="2"/>
        <v>8.924541302430207</v>
      </c>
    </row>
    <row r="13" spans="1:23" ht="8.25">
      <c r="A13" s="10">
        <v>0.49</v>
      </c>
      <c r="B13" s="11">
        <v>1100</v>
      </c>
      <c r="C13" s="6">
        <v>0.62</v>
      </c>
      <c r="D13" s="6">
        <v>99.4</v>
      </c>
      <c r="E13" s="6">
        <v>5.5</v>
      </c>
      <c r="F13" s="6"/>
      <c r="G13" s="6">
        <f>CONVERT(A13,"um","mm")</f>
        <v>0.00049</v>
      </c>
      <c r="H13" s="6">
        <f t="shared" si="1"/>
        <v>10.994930630321603</v>
      </c>
      <c r="I13" s="6">
        <v>99.4</v>
      </c>
      <c r="J13" s="6">
        <v>11</v>
      </c>
      <c r="K13" s="7">
        <v>5.5</v>
      </c>
      <c r="O13" s="1" t="s">
        <v>12</v>
      </c>
      <c r="P13" s="1">
        <v>7.916</v>
      </c>
      <c r="Q13" s="1">
        <f>CONVERT(P13,"um","mm")</f>
        <v>0.007916</v>
      </c>
      <c r="R13" s="1">
        <f t="shared" si="0"/>
        <v>6.981012672276662</v>
      </c>
      <c r="T13" s="1">
        <v>25</v>
      </c>
      <c r="U13" s="1">
        <v>3.239</v>
      </c>
      <c r="V13" s="1">
        <f>CONVERT(U13,"um","mm")</f>
        <v>0.003239</v>
      </c>
      <c r="W13" s="1">
        <f t="shared" si="2"/>
        <v>8.270235816528988</v>
      </c>
    </row>
    <row r="14" spans="1:23" ht="8.25">
      <c r="A14" s="10">
        <v>0.98</v>
      </c>
      <c r="B14" s="11">
        <v>1000</v>
      </c>
      <c r="C14" s="6">
        <v>6.12</v>
      </c>
      <c r="D14" s="6">
        <v>93.9</v>
      </c>
      <c r="E14" s="6">
        <v>9</v>
      </c>
      <c r="F14" s="6"/>
      <c r="G14" s="6">
        <f>CONVERT(A14,"um","mm")</f>
        <v>0.00098</v>
      </c>
      <c r="H14" s="6">
        <f t="shared" si="1"/>
        <v>9.994930630321603</v>
      </c>
      <c r="I14" s="6">
        <v>93.9</v>
      </c>
      <c r="J14" s="6">
        <v>10</v>
      </c>
      <c r="K14" s="7">
        <v>9</v>
      </c>
      <c r="O14" s="1" t="s">
        <v>29</v>
      </c>
      <c r="P14" s="1">
        <v>3.654</v>
      </c>
      <c r="Q14" s="1">
        <f>CONVERT(P14,"um","mm")</f>
        <v>0.003654</v>
      </c>
      <c r="R14" s="1">
        <f t="shared" si="0"/>
        <v>8.096307650696685</v>
      </c>
      <c r="T14" s="1">
        <v>50</v>
      </c>
      <c r="U14" s="1">
        <v>7.916</v>
      </c>
      <c r="V14" s="1">
        <f>CONVERT(U14,"um","mm")</f>
        <v>0.007916</v>
      </c>
      <c r="W14" s="1">
        <f t="shared" si="2"/>
        <v>6.981012672276662</v>
      </c>
    </row>
    <row r="15" spans="1:23" ht="8.25">
      <c r="A15" s="10">
        <v>1.95</v>
      </c>
      <c r="B15" s="11">
        <v>900</v>
      </c>
      <c r="C15" s="6">
        <v>15.1</v>
      </c>
      <c r="D15" s="6">
        <v>84.9</v>
      </c>
      <c r="E15" s="6">
        <v>14.5</v>
      </c>
      <c r="F15" s="6"/>
      <c r="G15" s="6">
        <f>CONVERT(A15,"um","mm")</f>
        <v>0.00195</v>
      </c>
      <c r="H15" s="6">
        <f t="shared" si="1"/>
        <v>9.002310160687202</v>
      </c>
      <c r="I15" s="6">
        <v>84.9</v>
      </c>
      <c r="J15" s="6">
        <v>9</v>
      </c>
      <c r="K15" s="7">
        <v>14.5</v>
      </c>
      <c r="O15" s="1" t="s">
        <v>13</v>
      </c>
      <c r="P15" s="1">
        <v>2.399</v>
      </c>
      <c r="Q15" s="1">
        <f>CONVERT(P15,"um","mm")</f>
        <v>0.002399</v>
      </c>
      <c r="R15" s="1">
        <f t="shared" si="0"/>
        <v>8.70335112703074</v>
      </c>
      <c r="T15" s="1">
        <v>75</v>
      </c>
      <c r="U15" s="1">
        <v>19.32</v>
      </c>
      <c r="V15" s="1">
        <f>CONVERT(U15,"um","mm")</f>
        <v>0.01932</v>
      </c>
      <c r="W15" s="1">
        <f t="shared" si="2"/>
        <v>5.6937610956010385</v>
      </c>
    </row>
    <row r="16" spans="1:23" ht="8.25">
      <c r="A16" s="10">
        <v>3.9</v>
      </c>
      <c r="B16" s="11">
        <v>800</v>
      </c>
      <c r="C16" s="6">
        <v>29.6</v>
      </c>
      <c r="D16" s="6">
        <v>70.4</v>
      </c>
      <c r="E16" s="6">
        <v>20</v>
      </c>
      <c r="F16" s="6"/>
      <c r="G16" s="6">
        <f>CONVERT(A16,"um","mm")</f>
        <v>0.0039</v>
      </c>
      <c r="H16" s="6">
        <f t="shared" si="1"/>
        <v>8.002310160687202</v>
      </c>
      <c r="I16" s="6">
        <v>70.4</v>
      </c>
      <c r="J16" s="6">
        <v>8</v>
      </c>
      <c r="K16" s="7">
        <v>20</v>
      </c>
      <c r="O16" s="1" t="s">
        <v>14</v>
      </c>
      <c r="P16" s="1">
        <v>6.452</v>
      </c>
      <c r="Q16" s="1">
        <f>CONVERT(P16,"um","mm")</f>
        <v>0.006452</v>
      </c>
      <c r="R16" s="1">
        <f t="shared" si="0"/>
        <v>7.276037846168531</v>
      </c>
      <c r="T16" s="1">
        <v>84</v>
      </c>
      <c r="U16" s="1">
        <v>27.6</v>
      </c>
      <c r="V16" s="1">
        <f>CONVERT(U16,"um","mm")</f>
        <v>0.0276</v>
      </c>
      <c r="W16" s="1">
        <f t="shared" si="2"/>
        <v>5.1791879227712805</v>
      </c>
    </row>
    <row r="17" spans="1:23" ht="8.25">
      <c r="A17" s="10">
        <v>7.8</v>
      </c>
      <c r="B17" s="11">
        <v>700</v>
      </c>
      <c r="C17" s="6">
        <v>49.6</v>
      </c>
      <c r="D17" s="6">
        <v>50.4</v>
      </c>
      <c r="E17" s="6">
        <v>19.5</v>
      </c>
      <c r="F17" s="6"/>
      <c r="G17" s="6">
        <f>CONVERT(A17,"um","mm")</f>
        <v>0.0078</v>
      </c>
      <c r="H17" s="6">
        <f t="shared" si="1"/>
        <v>7.002310160687201</v>
      </c>
      <c r="I17" s="6">
        <v>50.4</v>
      </c>
      <c r="J17" s="6">
        <v>7</v>
      </c>
      <c r="K17" s="7">
        <v>19.5</v>
      </c>
      <c r="O17" s="1" t="s">
        <v>15</v>
      </c>
      <c r="P17" s="1">
        <v>35.77</v>
      </c>
      <c r="T17" s="1">
        <v>90</v>
      </c>
      <c r="U17" s="1">
        <v>38.63</v>
      </c>
      <c r="V17" s="1">
        <f>CONVERT(U17,"um","mm")</f>
        <v>0.03863</v>
      </c>
      <c r="W17" s="1">
        <f t="shared" si="2"/>
        <v>4.69413451220488</v>
      </c>
    </row>
    <row r="18" spans="1:23" ht="8.25">
      <c r="A18" s="10">
        <v>15.6</v>
      </c>
      <c r="B18" s="11">
        <v>600</v>
      </c>
      <c r="C18" s="6">
        <v>69.1</v>
      </c>
      <c r="D18" s="6">
        <v>30.9</v>
      </c>
      <c r="E18" s="6">
        <v>17.4</v>
      </c>
      <c r="F18" s="6"/>
      <c r="G18" s="6">
        <f>CONVERT(A18,"um","mm")</f>
        <v>0.0156</v>
      </c>
      <c r="H18" s="6">
        <f t="shared" si="1"/>
        <v>6.002310160687201</v>
      </c>
      <c r="I18" s="6">
        <v>30.9</v>
      </c>
      <c r="J18" s="6">
        <v>6</v>
      </c>
      <c r="K18" s="7">
        <v>17.4</v>
      </c>
      <c r="O18" s="1" t="s">
        <v>16</v>
      </c>
      <c r="P18" s="1">
        <v>1280</v>
      </c>
      <c r="T18" s="1">
        <v>95</v>
      </c>
      <c r="U18" s="1">
        <v>69.43</v>
      </c>
      <c r="V18" s="1">
        <f>CONVERT(U18,"um","mm")</f>
        <v>0.06943</v>
      </c>
      <c r="W18" s="1">
        <f t="shared" si="2"/>
        <v>3.8482970183361624</v>
      </c>
    </row>
    <row r="19" spans="1:16" ht="8.25">
      <c r="A19" s="10">
        <v>31.2</v>
      </c>
      <c r="B19" s="11">
        <v>500</v>
      </c>
      <c r="C19" s="6">
        <v>86.5</v>
      </c>
      <c r="D19" s="6">
        <v>13.5</v>
      </c>
      <c r="E19" s="6">
        <v>2.99</v>
      </c>
      <c r="F19" s="6"/>
      <c r="G19" s="6">
        <f>CONVERT(A19,"um","mm")</f>
        <v>0.0312</v>
      </c>
      <c r="H19" s="6">
        <f t="shared" si="1"/>
        <v>5.002310160687201</v>
      </c>
      <c r="I19" s="6">
        <v>13.5</v>
      </c>
      <c r="J19" s="6">
        <v>5</v>
      </c>
      <c r="K19" s="7">
        <f>SUM(E19+E20+E21+E22)</f>
        <v>8.05</v>
      </c>
      <c r="O19" s="1" t="s">
        <v>17</v>
      </c>
      <c r="P19" s="1">
        <v>188.4</v>
      </c>
    </row>
    <row r="20" spans="1:31" ht="8.25">
      <c r="A20" s="10">
        <v>37.2</v>
      </c>
      <c r="B20" s="11">
        <v>400</v>
      </c>
      <c r="C20" s="6">
        <v>89.5</v>
      </c>
      <c r="D20" s="6">
        <v>10.5</v>
      </c>
      <c r="E20" s="6">
        <v>2.29</v>
      </c>
      <c r="F20" s="6"/>
      <c r="G20" s="6">
        <f>CONVERT(A20,"um","mm")</f>
        <v>0.0372</v>
      </c>
      <c r="H20" s="6">
        <f t="shared" si="1"/>
        <v>4.748553568441418</v>
      </c>
      <c r="I20" s="6">
        <v>10.5</v>
      </c>
      <c r="J20" s="6">
        <v>4</v>
      </c>
      <c r="K20" s="7">
        <f>SUM(E23+E24+E25+E26)</f>
        <v>2.71</v>
      </c>
      <c r="O20" s="1" t="s">
        <v>30</v>
      </c>
      <c r="P20" s="1">
        <v>4.526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91.7</v>
      </c>
      <c r="D21" s="6">
        <v>8.26</v>
      </c>
      <c r="E21" s="6">
        <v>1.68</v>
      </c>
      <c r="F21" s="6"/>
      <c r="G21" s="6">
        <f>CONVERT(A21,"um","mm")</f>
        <v>0.0442</v>
      </c>
      <c r="H21" s="6">
        <f t="shared" si="1"/>
        <v>4.499809820158018</v>
      </c>
      <c r="I21" s="6">
        <v>8.26</v>
      </c>
      <c r="J21" s="6">
        <v>3</v>
      </c>
      <c r="K21" s="7">
        <f>SUM(E27+E28+E29+E30)</f>
        <v>2.29</v>
      </c>
      <c r="O21" s="1" t="s">
        <v>31</v>
      </c>
      <c r="P21" s="1">
        <v>24.09</v>
      </c>
      <c r="U21" s="1">
        <v>0.000881</v>
      </c>
      <c r="V21" s="1">
        <v>0.001361</v>
      </c>
      <c r="W21" s="1">
        <v>0.002058</v>
      </c>
      <c r="X21" s="1">
        <v>0.003239</v>
      </c>
      <c r="Y21" s="1">
        <v>0.007916</v>
      </c>
      <c r="Z21" s="1">
        <v>0.01932</v>
      </c>
      <c r="AA21" s="1">
        <v>0.0276</v>
      </c>
      <c r="AB21" s="1">
        <v>0.03863</v>
      </c>
      <c r="AC21" s="1">
        <v>0.06943</v>
      </c>
      <c r="AD21" s="1">
        <f>((W21+AA21)/2)</f>
        <v>0.014829</v>
      </c>
    </row>
    <row r="22" spans="1:31" ht="8.25">
      <c r="A22" s="10">
        <v>52.6</v>
      </c>
      <c r="B22" s="11">
        <v>270</v>
      </c>
      <c r="C22" s="6">
        <v>93.4</v>
      </c>
      <c r="D22" s="6">
        <v>6.58</v>
      </c>
      <c r="E22" s="6">
        <v>1.09</v>
      </c>
      <c r="F22" s="6"/>
      <c r="G22" s="6">
        <f>CONVERT(A22,"um","mm")</f>
        <v>0.0526</v>
      </c>
      <c r="H22" s="6">
        <f t="shared" si="1"/>
        <v>4.2487933902571475</v>
      </c>
      <c r="I22" s="6">
        <v>6.58</v>
      </c>
      <c r="J22" s="6">
        <v>2</v>
      </c>
      <c r="K22" s="7">
        <f>SUM(E31+E32+E33+E34)</f>
        <v>0.4858</v>
      </c>
      <c r="U22" s="1">
        <v>10.148570360403761</v>
      </c>
      <c r="V22" s="1">
        <v>9.52111721782018</v>
      </c>
      <c r="W22" s="1">
        <v>8.924541302430207</v>
      </c>
      <c r="X22" s="1">
        <v>8.270235816528988</v>
      </c>
      <c r="Y22" s="1">
        <v>6.981012672276662</v>
      </c>
      <c r="Z22" s="1">
        <v>5.6937610956010385</v>
      </c>
      <c r="AA22" s="1">
        <v>5.1791879227712805</v>
      </c>
      <c r="AB22" s="1">
        <v>4.69413451220488</v>
      </c>
      <c r="AC22" s="1">
        <v>3.8482970183361624</v>
      </c>
      <c r="AD22" s="1">
        <f>((W22+AA22)/2)</f>
        <v>7.051864612600744</v>
      </c>
      <c r="AE22" s="1">
        <f>((X22-AB22)/2)</f>
        <v>1.7880506521620538</v>
      </c>
    </row>
    <row r="23" spans="1:11" ht="8.25">
      <c r="A23" s="10">
        <v>62.5</v>
      </c>
      <c r="B23" s="11">
        <v>230</v>
      </c>
      <c r="C23" s="6">
        <v>94.5</v>
      </c>
      <c r="D23" s="6">
        <v>5.48</v>
      </c>
      <c r="E23" s="6">
        <v>0.72</v>
      </c>
      <c r="F23" s="6"/>
      <c r="G23" s="6">
        <f>CONVERT(A23,"um","mm")</f>
        <v>0.0625</v>
      </c>
      <c r="H23" s="6">
        <f t="shared" si="1"/>
        <v>4</v>
      </c>
      <c r="I23" s="6">
        <v>5.48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95.2</v>
      </c>
      <c r="D24" s="6">
        <v>4.76</v>
      </c>
      <c r="E24" s="6">
        <v>0.61</v>
      </c>
      <c r="F24" s="6"/>
      <c r="G24" s="6">
        <f>CONVERT(A24,"um","mm")</f>
        <v>0.074</v>
      </c>
      <c r="H24" s="6">
        <f t="shared" si="1"/>
        <v>3.7563309190331378</v>
      </c>
      <c r="I24" s="6">
        <v>4.76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95.8</v>
      </c>
      <c r="D25" s="6">
        <v>4.15</v>
      </c>
      <c r="E25" s="6">
        <v>0.67</v>
      </c>
      <c r="F25" s="6"/>
      <c r="G25" s="6">
        <f>CONVERT(A25,"um","mm")</f>
        <v>0.088</v>
      </c>
      <c r="H25" s="6">
        <f t="shared" si="1"/>
        <v>3.50635266602479</v>
      </c>
      <c r="I25" s="6">
        <v>4.15</v>
      </c>
      <c r="J25" s="6">
        <v>-1</v>
      </c>
      <c r="K25" s="7">
        <f>SUM(E43+E44)</f>
        <v>0</v>
      </c>
      <c r="O25" s="1">
        <f>SUM(K25+K24+K23+K22+K21+K20)</f>
        <v>5.4858</v>
      </c>
      <c r="P25" s="1">
        <f>SUM(K19+K18+K17+K16)</f>
        <v>64.95</v>
      </c>
      <c r="Q25" s="1">
        <f>SUM(K15+K14+K13+K12+K11+K10)</f>
        <v>29.62</v>
      </c>
    </row>
    <row r="26" spans="1:11" ht="8.25">
      <c r="A26" s="10">
        <v>105</v>
      </c>
      <c r="B26" s="11">
        <v>140</v>
      </c>
      <c r="C26" s="6">
        <v>96.5</v>
      </c>
      <c r="D26" s="6">
        <v>3.48</v>
      </c>
      <c r="E26" s="6">
        <v>0.71</v>
      </c>
      <c r="F26" s="6"/>
      <c r="G26" s="6">
        <f>CONVERT(A26,"um","mm")</f>
        <v>0.105</v>
      </c>
      <c r="H26" s="6">
        <f t="shared" si="1"/>
        <v>3.2515387669959646</v>
      </c>
      <c r="I26" s="6">
        <v>3.48</v>
      </c>
      <c r="J26" s="6"/>
      <c r="K26" s="7"/>
    </row>
    <row r="27" spans="1:11" ht="8.25">
      <c r="A27" s="10">
        <v>125</v>
      </c>
      <c r="B27" s="11">
        <v>120</v>
      </c>
      <c r="C27" s="6">
        <v>97.2</v>
      </c>
      <c r="D27" s="6">
        <v>2.78</v>
      </c>
      <c r="E27" s="6">
        <v>0.63</v>
      </c>
      <c r="F27" s="6"/>
      <c r="G27" s="6">
        <f>CONVERT(A27,"um","mm")</f>
        <v>0.125</v>
      </c>
      <c r="H27" s="6">
        <f t="shared" si="1"/>
        <v>3</v>
      </c>
      <c r="I27" s="6">
        <v>2.78</v>
      </c>
      <c r="J27" s="6"/>
      <c r="K27" s="7"/>
    </row>
    <row r="28" spans="1:11" ht="8.25">
      <c r="A28" s="10">
        <v>149</v>
      </c>
      <c r="B28" s="11">
        <v>100</v>
      </c>
      <c r="C28" s="6">
        <v>97.9</v>
      </c>
      <c r="D28" s="6">
        <v>2.14</v>
      </c>
      <c r="E28" s="6">
        <v>0.53</v>
      </c>
      <c r="F28" s="6"/>
      <c r="G28" s="6">
        <f>CONVERT(A28,"um","mm")</f>
        <v>0.149</v>
      </c>
      <c r="H28" s="6">
        <f t="shared" si="1"/>
        <v>2.746615764199926</v>
      </c>
      <c r="I28" s="6">
        <v>2.14</v>
      </c>
      <c r="J28" s="6"/>
      <c r="K28" s="7"/>
    </row>
    <row r="29" spans="1:11" ht="8.25">
      <c r="A29" s="10">
        <v>177</v>
      </c>
      <c r="B29" s="11">
        <v>80</v>
      </c>
      <c r="C29" s="6">
        <v>98.4</v>
      </c>
      <c r="D29" s="6">
        <v>1.61</v>
      </c>
      <c r="E29" s="6">
        <v>0.56</v>
      </c>
      <c r="F29" s="6"/>
      <c r="G29" s="6">
        <f>CONVERT(A29,"um","mm")</f>
        <v>0.177</v>
      </c>
      <c r="H29" s="6">
        <f t="shared" si="1"/>
        <v>2.49817873457909</v>
      </c>
      <c r="I29" s="6">
        <v>1.61</v>
      </c>
      <c r="J29" s="6"/>
      <c r="K29" s="7"/>
    </row>
    <row r="30" spans="1:11" ht="8.25">
      <c r="A30" s="10">
        <v>210</v>
      </c>
      <c r="B30" s="11">
        <v>70</v>
      </c>
      <c r="C30" s="6">
        <v>98.9</v>
      </c>
      <c r="D30" s="6">
        <v>1.05</v>
      </c>
      <c r="E30" s="6">
        <v>0.57</v>
      </c>
      <c r="F30" s="6"/>
      <c r="G30" s="6">
        <f>CONVERT(A30,"um","mm")</f>
        <v>0.21</v>
      </c>
      <c r="H30" s="6">
        <f t="shared" si="1"/>
        <v>2.2515387669959646</v>
      </c>
      <c r="I30" s="6">
        <v>1.05</v>
      </c>
      <c r="J30" s="6"/>
      <c r="K30" s="7"/>
    </row>
    <row r="31" spans="1:11" ht="8.25">
      <c r="A31" s="10">
        <v>250</v>
      </c>
      <c r="B31" s="11">
        <v>60</v>
      </c>
      <c r="C31" s="6">
        <v>99.5</v>
      </c>
      <c r="D31" s="6">
        <v>0.48</v>
      </c>
      <c r="E31" s="6">
        <v>0.37</v>
      </c>
      <c r="F31" s="6"/>
      <c r="G31" s="6">
        <f>CONVERT(A31,"um","mm")</f>
        <v>0.25</v>
      </c>
      <c r="H31" s="6">
        <f t="shared" si="1"/>
        <v>2</v>
      </c>
      <c r="I31" s="6">
        <v>0.48</v>
      </c>
      <c r="J31" s="6"/>
      <c r="K31" s="7"/>
    </row>
    <row r="32" spans="1:11" ht="8.25">
      <c r="A32" s="10">
        <v>297</v>
      </c>
      <c r="B32" s="11">
        <v>50</v>
      </c>
      <c r="C32" s="6">
        <v>99.9</v>
      </c>
      <c r="D32" s="6">
        <v>0.11</v>
      </c>
      <c r="E32" s="6">
        <v>0.11</v>
      </c>
      <c r="F32" s="6"/>
      <c r="G32" s="6">
        <f>CONVERT(A32,"um","mm")</f>
        <v>0.297</v>
      </c>
      <c r="H32" s="6">
        <f t="shared" si="1"/>
        <v>1.7514651638613215</v>
      </c>
      <c r="I32" s="6">
        <v>0.11</v>
      </c>
      <c r="J32" s="6"/>
      <c r="K32" s="7"/>
    </row>
    <row r="33" spans="1:11" ht="8.25">
      <c r="A33" s="10">
        <v>354</v>
      </c>
      <c r="B33" s="11">
        <v>45</v>
      </c>
      <c r="C33" s="6">
        <v>99.99</v>
      </c>
      <c r="D33" s="6">
        <v>0.0058</v>
      </c>
      <c r="E33" s="6">
        <v>0.0058</v>
      </c>
      <c r="F33" s="6"/>
      <c r="G33" s="6">
        <f>CONVERT(A33,"um","mm")</f>
        <v>0.354</v>
      </c>
      <c r="H33" s="6">
        <f t="shared" si="1"/>
        <v>1.4981787345790896</v>
      </c>
      <c r="I33" s="6">
        <v>0.0058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37270.646527777775</v>
      </c>
    </row>
    <row r="2" spans="1:5" ht="8.25">
      <c r="A2" s="1" t="s">
        <v>1</v>
      </c>
      <c r="B2" s="1" t="s">
        <v>46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47</v>
      </c>
      <c r="C3" s="1">
        <f>AVERAGE(E3:F3)</f>
        <v>1.375</v>
      </c>
      <c r="D3" s="1">
        <f>CONVERT(C3,"ft","m")</f>
        <v>0.4191</v>
      </c>
      <c r="E3" s="1">
        <f>CONVERT(VALUE(LEFT(B4,3)),"in","ft")</f>
        <v>1.25</v>
      </c>
      <c r="F3" s="1">
        <f>CONVERT(VALUE(RIGHT(B4,3)),"in","ft")</f>
        <v>1.5</v>
      </c>
    </row>
    <row r="4" spans="1:2" ht="8.25">
      <c r="A4" s="1" t="s">
        <v>5</v>
      </c>
      <c r="B4" s="1" t="s">
        <v>48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0.97</v>
      </c>
      <c r="V10" s="1">
        <f>CONVERT(U10,"um","mm")</f>
        <v>0.00097</v>
      </c>
      <c r="W10" s="1">
        <f>-LOG(V10/1,2)</f>
        <v>10.009727632249685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1.539</v>
      </c>
      <c r="V11" s="1">
        <f>CONVERT(U11,"um","mm")</f>
        <v>0.001539</v>
      </c>
      <c r="W11" s="1">
        <f aca="true" t="shared" si="2" ref="W11:W18">-LOG(V11/1,2)</f>
        <v>9.343791052995964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0.51</v>
      </c>
      <c r="O12" s="1" t="s">
        <v>11</v>
      </c>
      <c r="P12" s="1">
        <v>13.15</v>
      </c>
      <c r="Q12" s="1">
        <f>CONVERT(P12,"um","mm")</f>
        <v>0.01315</v>
      </c>
      <c r="R12" s="1">
        <f t="shared" si="0"/>
        <v>6.2487933902571475</v>
      </c>
      <c r="T12" s="1">
        <v>16</v>
      </c>
      <c r="U12" s="1">
        <v>2.29</v>
      </c>
      <c r="V12" s="1">
        <f>CONVERT(U12,"um","mm")</f>
        <v>0.00229</v>
      </c>
      <c r="W12" s="1">
        <f t="shared" si="2"/>
        <v>8.770436686339869</v>
      </c>
    </row>
    <row r="13" spans="1:23" ht="8.25">
      <c r="A13" s="10">
        <v>0.49</v>
      </c>
      <c r="B13" s="11">
        <v>1100</v>
      </c>
      <c r="C13" s="6">
        <v>0.51</v>
      </c>
      <c r="D13" s="6">
        <v>99.5</v>
      </c>
      <c r="E13" s="6">
        <v>4.59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4.59</v>
      </c>
      <c r="O13" s="1" t="s">
        <v>12</v>
      </c>
      <c r="P13" s="1">
        <v>7.526</v>
      </c>
      <c r="Q13" s="1">
        <f>CONVERT(P13,"um","mm")</f>
        <v>0.007526</v>
      </c>
      <c r="R13" s="1">
        <f t="shared" si="0"/>
        <v>7.053900995256293</v>
      </c>
      <c r="T13" s="1">
        <v>25</v>
      </c>
      <c r="U13" s="1">
        <v>3.454</v>
      </c>
      <c r="V13" s="1">
        <f>CONVERT(U13,"um","mm")</f>
        <v>0.003454</v>
      </c>
      <c r="W13" s="1">
        <f t="shared" si="2"/>
        <v>8.17751620179525</v>
      </c>
    </row>
    <row r="14" spans="1:23" ht="8.25">
      <c r="A14" s="10">
        <v>0.98</v>
      </c>
      <c r="B14" s="11">
        <v>1000</v>
      </c>
      <c r="C14" s="6">
        <v>5.1</v>
      </c>
      <c r="D14" s="6">
        <v>94.9</v>
      </c>
      <c r="E14" s="6">
        <v>8.22</v>
      </c>
      <c r="F14" s="6"/>
      <c r="G14" s="6">
        <f>CONVERT(A14,"um","mm")</f>
        <v>0.00098</v>
      </c>
      <c r="H14" s="6">
        <f t="shared" si="1"/>
        <v>9.994930630321603</v>
      </c>
      <c r="I14" s="6">
        <v>94.9</v>
      </c>
      <c r="J14" s="6">
        <v>10</v>
      </c>
      <c r="K14" s="7">
        <v>8.22</v>
      </c>
      <c r="O14" s="1" t="s">
        <v>29</v>
      </c>
      <c r="P14" s="1">
        <v>3.825</v>
      </c>
      <c r="Q14" s="1">
        <f>CONVERT(P14,"um","mm")</f>
        <v>0.003825</v>
      </c>
      <c r="R14" s="1">
        <f t="shared" si="0"/>
        <v>8.0303245368568</v>
      </c>
      <c r="T14" s="1">
        <v>50</v>
      </c>
      <c r="U14" s="1">
        <v>7.526</v>
      </c>
      <c r="V14" s="1">
        <f>CONVERT(U14,"um","mm")</f>
        <v>0.007526</v>
      </c>
      <c r="W14" s="1">
        <f t="shared" si="2"/>
        <v>7.053900995256293</v>
      </c>
    </row>
    <row r="15" spans="1:23" ht="8.25">
      <c r="A15" s="10">
        <v>1.95</v>
      </c>
      <c r="B15" s="11">
        <v>900</v>
      </c>
      <c r="C15" s="6">
        <v>13.3</v>
      </c>
      <c r="D15" s="6">
        <v>86.7</v>
      </c>
      <c r="E15" s="6">
        <v>15</v>
      </c>
      <c r="F15" s="6"/>
      <c r="G15" s="6">
        <f>CONVERT(A15,"um","mm")</f>
        <v>0.00195</v>
      </c>
      <c r="H15" s="6">
        <f t="shared" si="1"/>
        <v>9.002310160687202</v>
      </c>
      <c r="I15" s="6">
        <v>86.7</v>
      </c>
      <c r="J15" s="6">
        <v>9</v>
      </c>
      <c r="K15" s="7">
        <v>15</v>
      </c>
      <c r="O15" s="1" t="s">
        <v>13</v>
      </c>
      <c r="P15" s="1">
        <v>1.748</v>
      </c>
      <c r="Q15" s="1">
        <f>CONVERT(P15,"um","mm")</f>
        <v>0.001748</v>
      </c>
      <c r="R15" s="1">
        <f t="shared" si="0"/>
        <v>9.160079099823575</v>
      </c>
      <c r="T15" s="1">
        <v>75</v>
      </c>
      <c r="U15" s="1">
        <v>15.92</v>
      </c>
      <c r="V15" s="1">
        <f>CONVERT(U15,"um","mm")</f>
        <v>0.01592</v>
      </c>
      <c r="W15" s="1">
        <f t="shared" si="2"/>
        <v>5.9730158538931635</v>
      </c>
    </row>
    <row r="16" spans="1:23" ht="8.25">
      <c r="A16" s="10">
        <v>3.9</v>
      </c>
      <c r="B16" s="11">
        <v>800</v>
      </c>
      <c r="C16" s="6">
        <v>28.3</v>
      </c>
      <c r="D16" s="6">
        <v>71.7</v>
      </c>
      <c r="E16" s="6">
        <v>22.9</v>
      </c>
      <c r="F16" s="6"/>
      <c r="G16" s="6">
        <f>CONVERT(A16,"um","mm")</f>
        <v>0.0039</v>
      </c>
      <c r="H16" s="6">
        <f t="shared" si="1"/>
        <v>8.002310160687202</v>
      </c>
      <c r="I16" s="6">
        <v>71.7</v>
      </c>
      <c r="J16" s="6">
        <v>8</v>
      </c>
      <c r="K16" s="7">
        <v>22.9</v>
      </c>
      <c r="O16" s="1" t="s">
        <v>14</v>
      </c>
      <c r="P16" s="1">
        <v>7.775</v>
      </c>
      <c r="Q16" s="1">
        <f>CONVERT(P16,"um","mm")</f>
        <v>0.007775</v>
      </c>
      <c r="R16" s="1">
        <f t="shared" si="0"/>
        <v>7.006941609418847</v>
      </c>
      <c r="T16" s="1">
        <v>84</v>
      </c>
      <c r="U16" s="1">
        <v>22.13</v>
      </c>
      <c r="V16" s="1">
        <f>CONVERT(U16,"um","mm")</f>
        <v>0.02213</v>
      </c>
      <c r="W16" s="1">
        <f t="shared" si="2"/>
        <v>5.4978527386358005</v>
      </c>
    </row>
    <row r="17" spans="1:23" ht="8.25">
      <c r="A17" s="10">
        <v>7.8</v>
      </c>
      <c r="B17" s="11">
        <v>700</v>
      </c>
      <c r="C17" s="6">
        <v>51.2</v>
      </c>
      <c r="D17" s="6">
        <v>48.8</v>
      </c>
      <c r="E17" s="6">
        <v>23.2</v>
      </c>
      <c r="F17" s="6"/>
      <c r="G17" s="6">
        <f>CONVERT(A17,"um","mm")</f>
        <v>0.0078</v>
      </c>
      <c r="H17" s="6">
        <f t="shared" si="1"/>
        <v>7.002310160687201</v>
      </c>
      <c r="I17" s="6">
        <v>48.8</v>
      </c>
      <c r="J17" s="6">
        <v>7</v>
      </c>
      <c r="K17" s="7">
        <v>23.2</v>
      </c>
      <c r="O17" s="1" t="s">
        <v>15</v>
      </c>
      <c r="P17" s="1">
        <v>17.13</v>
      </c>
      <c r="T17" s="1">
        <v>90</v>
      </c>
      <c r="U17" s="1">
        <v>29.68</v>
      </c>
      <c r="V17" s="1">
        <f>CONVERT(U17,"um","mm")</f>
        <v>0.02968</v>
      </c>
      <c r="W17" s="1">
        <f t="shared" si="2"/>
        <v>5.074365097816009</v>
      </c>
    </row>
    <row r="18" spans="1:23" ht="8.25">
      <c r="A18" s="10">
        <v>15.6</v>
      </c>
      <c r="B18" s="11">
        <v>600</v>
      </c>
      <c r="C18" s="6">
        <v>74.4</v>
      </c>
      <c r="D18" s="6">
        <v>25.6</v>
      </c>
      <c r="E18" s="6">
        <v>16.4</v>
      </c>
      <c r="F18" s="6"/>
      <c r="G18" s="6">
        <f>CONVERT(A18,"um","mm")</f>
        <v>0.0156</v>
      </c>
      <c r="H18" s="6">
        <f t="shared" si="1"/>
        <v>6.002310160687201</v>
      </c>
      <c r="I18" s="6">
        <v>25.6</v>
      </c>
      <c r="J18" s="6">
        <v>6</v>
      </c>
      <c r="K18" s="7">
        <v>16.4</v>
      </c>
      <c r="O18" s="1" t="s">
        <v>16</v>
      </c>
      <c r="P18" s="1">
        <v>293.4</v>
      </c>
      <c r="T18" s="1">
        <v>95</v>
      </c>
      <c r="U18" s="1">
        <v>43.66</v>
      </c>
      <c r="V18" s="1">
        <f>CONVERT(U18,"um","mm")</f>
        <v>0.04366</v>
      </c>
      <c r="W18" s="1">
        <f t="shared" si="2"/>
        <v>4.5175440594460206</v>
      </c>
    </row>
    <row r="19" spans="1:16" ht="8.25">
      <c r="A19" s="10">
        <v>31.2</v>
      </c>
      <c r="B19" s="11">
        <v>500</v>
      </c>
      <c r="C19" s="6">
        <v>90.8</v>
      </c>
      <c r="D19" s="6">
        <v>9.21</v>
      </c>
      <c r="E19" s="6">
        <v>2.44</v>
      </c>
      <c r="F19" s="6"/>
      <c r="G19" s="6">
        <f>CONVERT(A19,"um","mm")</f>
        <v>0.0312</v>
      </c>
      <c r="H19" s="6">
        <f t="shared" si="1"/>
        <v>5.002310160687201</v>
      </c>
      <c r="I19" s="6">
        <v>9.21</v>
      </c>
      <c r="J19" s="6">
        <v>5</v>
      </c>
      <c r="K19" s="7">
        <f>SUM(E19+E20+E21+E22)</f>
        <v>6.7</v>
      </c>
      <c r="O19" s="1" t="s">
        <v>17</v>
      </c>
      <c r="P19" s="1">
        <v>130.2</v>
      </c>
    </row>
    <row r="20" spans="1:31" ht="8.25">
      <c r="A20" s="10">
        <v>37.2</v>
      </c>
      <c r="B20" s="11">
        <v>400</v>
      </c>
      <c r="C20" s="6">
        <v>93.2</v>
      </c>
      <c r="D20" s="6">
        <v>6.77</v>
      </c>
      <c r="E20" s="6">
        <v>1.88</v>
      </c>
      <c r="F20" s="6"/>
      <c r="G20" s="6">
        <f>CONVERT(A20,"um","mm")</f>
        <v>0.0372</v>
      </c>
      <c r="H20" s="6">
        <f t="shared" si="1"/>
        <v>4.748553568441418</v>
      </c>
      <c r="I20" s="6">
        <v>6.77</v>
      </c>
      <c r="J20" s="6">
        <v>4</v>
      </c>
      <c r="K20" s="7">
        <f>SUM(E23+E24+E25+E26)</f>
        <v>2.3099999999999996</v>
      </c>
      <c r="O20" s="1" t="s">
        <v>30</v>
      </c>
      <c r="P20" s="1">
        <v>3.353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95.1</v>
      </c>
      <c r="D21" s="6">
        <v>4.89</v>
      </c>
      <c r="E21" s="6">
        <v>1.43</v>
      </c>
      <c r="F21" s="6"/>
      <c r="G21" s="6">
        <f>CONVERT(A21,"um","mm")</f>
        <v>0.0442</v>
      </c>
      <c r="H21" s="6">
        <f t="shared" si="1"/>
        <v>4.499809820158018</v>
      </c>
      <c r="I21" s="6">
        <v>4.89</v>
      </c>
      <c r="J21" s="6">
        <v>3</v>
      </c>
      <c r="K21" s="7">
        <f>SUM(E27+E28+E29+E30)</f>
        <v>0.202</v>
      </c>
      <c r="O21" s="1" t="s">
        <v>31</v>
      </c>
      <c r="P21" s="1">
        <v>14.7</v>
      </c>
      <c r="U21" s="1">
        <v>0.00097</v>
      </c>
      <c r="V21" s="1">
        <v>0.001539</v>
      </c>
      <c r="W21" s="1">
        <v>0.00229</v>
      </c>
      <c r="X21" s="1">
        <v>0.003454</v>
      </c>
      <c r="Y21" s="1">
        <v>0.007526</v>
      </c>
      <c r="Z21" s="1">
        <v>0.01592</v>
      </c>
      <c r="AA21" s="1">
        <v>0.02213</v>
      </c>
      <c r="AB21" s="1">
        <v>0.02968</v>
      </c>
      <c r="AC21" s="1">
        <v>0.04366</v>
      </c>
      <c r="AD21" s="1">
        <f>((W21+AA21)/2)</f>
        <v>0.01221</v>
      </c>
    </row>
    <row r="22" spans="1:31" ht="8.25">
      <c r="A22" s="10">
        <v>52.6</v>
      </c>
      <c r="B22" s="11">
        <v>270</v>
      </c>
      <c r="C22" s="6">
        <v>96.5</v>
      </c>
      <c r="D22" s="6">
        <v>3.46</v>
      </c>
      <c r="E22" s="6">
        <v>0.95</v>
      </c>
      <c r="F22" s="6"/>
      <c r="G22" s="6">
        <f>CONVERT(A22,"um","mm")</f>
        <v>0.0526</v>
      </c>
      <c r="H22" s="6">
        <f t="shared" si="1"/>
        <v>4.2487933902571475</v>
      </c>
      <c r="I22" s="6">
        <v>3.46</v>
      </c>
      <c r="J22" s="6">
        <v>2</v>
      </c>
      <c r="K22" s="7">
        <f>SUM(E31+E32+E33+E34)</f>
        <v>0</v>
      </c>
      <c r="U22" s="1">
        <v>10.009727632249685</v>
      </c>
      <c r="V22" s="1">
        <v>9.343791052995964</v>
      </c>
      <c r="W22" s="1">
        <v>8.770436686339869</v>
      </c>
      <c r="X22" s="1">
        <v>8.17751620179525</v>
      </c>
      <c r="Y22" s="1">
        <v>7.053900995256293</v>
      </c>
      <c r="Z22" s="1">
        <v>5.9730158538931635</v>
      </c>
      <c r="AA22" s="1">
        <v>5.4978527386358005</v>
      </c>
      <c r="AB22" s="1">
        <v>5.074365097816009</v>
      </c>
      <c r="AC22" s="1">
        <v>4.5175440594460206</v>
      </c>
      <c r="AD22" s="1">
        <f>((W22+AA22)/2)</f>
        <v>7.134144712487835</v>
      </c>
      <c r="AE22" s="1">
        <f>((X22-AB22)/2)</f>
        <v>1.5515755519896204</v>
      </c>
    </row>
    <row r="23" spans="1:11" ht="8.25">
      <c r="A23" s="10">
        <v>62.5</v>
      </c>
      <c r="B23" s="11">
        <v>230</v>
      </c>
      <c r="C23" s="6">
        <v>97.5</v>
      </c>
      <c r="D23" s="6">
        <v>2.51</v>
      </c>
      <c r="E23" s="6">
        <v>0.63</v>
      </c>
      <c r="F23" s="6"/>
      <c r="G23" s="6">
        <f>CONVERT(A23,"um","mm")</f>
        <v>0.0625</v>
      </c>
      <c r="H23" s="6">
        <f t="shared" si="1"/>
        <v>4</v>
      </c>
      <c r="I23" s="6">
        <v>2.51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98.1</v>
      </c>
      <c r="D24" s="6">
        <v>1.88</v>
      </c>
      <c r="E24" s="6">
        <v>0.56</v>
      </c>
      <c r="F24" s="6"/>
      <c r="G24" s="6">
        <f>CONVERT(A24,"um","mm")</f>
        <v>0.074</v>
      </c>
      <c r="H24" s="6">
        <f t="shared" si="1"/>
        <v>3.7563309190331378</v>
      </c>
      <c r="I24" s="6">
        <v>1.88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98.7</v>
      </c>
      <c r="D25" s="6">
        <v>1.32</v>
      </c>
      <c r="E25" s="6">
        <v>0.61</v>
      </c>
      <c r="F25" s="6"/>
      <c r="G25" s="6">
        <f>CONVERT(A25,"um","mm")</f>
        <v>0.088</v>
      </c>
      <c r="H25" s="6">
        <f t="shared" si="1"/>
        <v>3.50635266602479</v>
      </c>
      <c r="I25" s="6">
        <v>1.32</v>
      </c>
      <c r="J25" s="6">
        <v>-1</v>
      </c>
      <c r="K25" s="7">
        <f>SUM(E43+E44)</f>
        <v>0</v>
      </c>
      <c r="O25" s="1">
        <f>SUM(K25+K24+K23+K22+K21+K20)</f>
        <v>2.5119999999999996</v>
      </c>
      <c r="P25" s="1">
        <f>SUM(K19+K18+K17+K16)</f>
        <v>69.19999999999999</v>
      </c>
      <c r="Q25" s="1">
        <f>SUM(K15+K14+K13+K12+K11+K10)</f>
        <v>28.32</v>
      </c>
    </row>
    <row r="26" spans="1:11" ht="8.25">
      <c r="A26" s="10">
        <v>105</v>
      </c>
      <c r="B26" s="11">
        <v>140</v>
      </c>
      <c r="C26" s="6">
        <v>99.3</v>
      </c>
      <c r="D26" s="6">
        <v>0.71</v>
      </c>
      <c r="E26" s="6">
        <v>0.51</v>
      </c>
      <c r="F26" s="6"/>
      <c r="G26" s="6">
        <f>CONVERT(A26,"um","mm")</f>
        <v>0.105</v>
      </c>
      <c r="H26" s="6">
        <f t="shared" si="1"/>
        <v>3.2515387669959646</v>
      </c>
      <c r="I26" s="6">
        <v>0.71</v>
      </c>
      <c r="J26" s="6"/>
      <c r="K26" s="7"/>
    </row>
    <row r="27" spans="1:11" ht="8.25">
      <c r="A27" s="10">
        <v>125</v>
      </c>
      <c r="B27" s="11">
        <v>120</v>
      </c>
      <c r="C27" s="6">
        <v>99.8</v>
      </c>
      <c r="D27" s="6">
        <v>0.2</v>
      </c>
      <c r="E27" s="6">
        <v>0.19</v>
      </c>
      <c r="F27" s="6"/>
      <c r="G27" s="6">
        <f>CONVERT(A27,"um","mm")</f>
        <v>0.125</v>
      </c>
      <c r="H27" s="6">
        <f t="shared" si="1"/>
        <v>3</v>
      </c>
      <c r="I27" s="6">
        <v>0.2</v>
      </c>
      <c r="J27" s="6"/>
      <c r="K27" s="7"/>
    </row>
    <row r="28" spans="1:11" ht="8.25">
      <c r="A28" s="10">
        <v>149</v>
      </c>
      <c r="B28" s="11">
        <v>100</v>
      </c>
      <c r="C28" s="6">
        <v>99.99</v>
      </c>
      <c r="D28" s="6">
        <v>0.012</v>
      </c>
      <c r="E28" s="6">
        <v>0.012</v>
      </c>
      <c r="F28" s="6"/>
      <c r="G28" s="6">
        <f>CONVERT(A28,"um","mm")</f>
        <v>0.149</v>
      </c>
      <c r="H28" s="6">
        <f t="shared" si="1"/>
        <v>2.746615764199926</v>
      </c>
      <c r="I28" s="6">
        <v>0.012</v>
      </c>
      <c r="J28" s="6"/>
      <c r="K28" s="7"/>
    </row>
    <row r="29" spans="1:11" ht="8.25">
      <c r="A29" s="10">
        <v>177</v>
      </c>
      <c r="B29" s="11">
        <v>80</v>
      </c>
      <c r="C29" s="6">
        <v>100</v>
      </c>
      <c r="D29" s="6">
        <v>0</v>
      </c>
      <c r="E29" s="6">
        <v>0</v>
      </c>
      <c r="F29" s="6"/>
      <c r="G29" s="6">
        <f>CONVERT(A29,"um","mm")</f>
        <v>0.177</v>
      </c>
      <c r="H29" s="6">
        <f t="shared" si="1"/>
        <v>2.49817873457909</v>
      </c>
      <c r="I29" s="6">
        <v>0</v>
      </c>
      <c r="J29" s="6"/>
      <c r="K29" s="7"/>
    </row>
    <row r="30" spans="1:11" ht="8.25">
      <c r="A30" s="10">
        <v>210</v>
      </c>
      <c r="B30" s="11">
        <v>70</v>
      </c>
      <c r="C30" s="6">
        <v>100</v>
      </c>
      <c r="D30" s="6">
        <v>0</v>
      </c>
      <c r="E30" s="6">
        <v>0</v>
      </c>
      <c r="F30" s="6"/>
      <c r="G30" s="6">
        <f>CONVERT(A30,"um","mm")</f>
        <v>0.21</v>
      </c>
      <c r="H30" s="6">
        <f t="shared" si="1"/>
        <v>2.2515387669959646</v>
      </c>
      <c r="I30" s="6">
        <v>0</v>
      </c>
      <c r="J30" s="6"/>
      <c r="K30" s="7"/>
    </row>
    <row r="31" spans="1:11" ht="8.25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7"/>
    </row>
    <row r="32" spans="1:11" ht="8.25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37270.646527777775</v>
      </c>
    </row>
    <row r="2" spans="1:5" ht="8.25">
      <c r="A2" s="1" t="s">
        <v>1</v>
      </c>
      <c r="B2" s="1" t="s">
        <v>2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4</v>
      </c>
      <c r="C3" s="1">
        <f>AVERAGE(E3:F3)</f>
        <v>0.125</v>
      </c>
      <c r="D3" s="1">
        <f>CONVERT(C3,"ft","m")</f>
        <v>0.0381</v>
      </c>
      <c r="E3" s="1">
        <f>CONVERT(VALUE(LEFT(B4,3)),"in","ft")</f>
        <v>0</v>
      </c>
      <c r="F3" s="1">
        <f>CONVERT(VALUE(RIGHT(B4,3)),"in","ft")</f>
        <v>0.25</v>
      </c>
    </row>
    <row r="4" spans="1:2" ht="8.25">
      <c r="A4" s="1" t="s">
        <v>5</v>
      </c>
      <c r="B4" s="1" t="s">
        <v>6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1.087</v>
      </c>
      <c r="V10" s="1">
        <f>CONVERT(U10,"um","mm")</f>
        <v>0.001087</v>
      </c>
      <c r="W10" s="1">
        <f>-LOG(V10/1,2)</f>
        <v>9.845432344296865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1.868</v>
      </c>
      <c r="V11" s="1">
        <f>CONVERT(U11,"um","mm")</f>
        <v>0.001868</v>
      </c>
      <c r="W11" s="1">
        <f aca="true" t="shared" si="2" ref="W11:W18">-LOG(V11/1,2)</f>
        <v>9.064289829614513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0.42</v>
      </c>
      <c r="O12" s="1" t="s">
        <v>11</v>
      </c>
      <c r="P12" s="1">
        <v>37.47</v>
      </c>
      <c r="Q12" s="1">
        <f>CONVERT(P12,"um","mm")</f>
        <v>0.03747</v>
      </c>
      <c r="R12" s="1">
        <f t="shared" si="0"/>
        <v>4.738120212107698</v>
      </c>
      <c r="T12" s="1">
        <v>16</v>
      </c>
      <c r="U12" s="1">
        <v>2.945</v>
      </c>
      <c r="V12" s="1">
        <f>CONVERT(U12,"um","mm")</f>
        <v>0.002945</v>
      </c>
      <c r="W12" s="1">
        <f t="shared" si="2"/>
        <v>8.40751665060635</v>
      </c>
    </row>
    <row r="13" spans="1:23" ht="8.25">
      <c r="A13" s="10">
        <v>0.49</v>
      </c>
      <c r="B13" s="11">
        <v>1100</v>
      </c>
      <c r="C13" s="6">
        <v>0.42</v>
      </c>
      <c r="D13" s="6">
        <v>99.6</v>
      </c>
      <c r="E13" s="6">
        <v>3.78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7">
        <v>3.78</v>
      </c>
      <c r="O13" s="1" t="s">
        <v>12</v>
      </c>
      <c r="P13" s="1">
        <v>12.52</v>
      </c>
      <c r="Q13" s="1">
        <f>CONVERT(P13,"um","mm")</f>
        <v>0.01252</v>
      </c>
      <c r="R13" s="1">
        <f t="shared" si="0"/>
        <v>6.319621627504194</v>
      </c>
      <c r="T13" s="1">
        <v>25</v>
      </c>
      <c r="U13" s="1">
        <v>4.72</v>
      </c>
      <c r="V13" s="1">
        <f>CONVERT(U13,"um","mm")</f>
        <v>0.00472</v>
      </c>
      <c r="W13" s="1">
        <f t="shared" si="2"/>
        <v>7.726997425074971</v>
      </c>
    </row>
    <row r="14" spans="1:23" ht="8.25">
      <c r="A14" s="10">
        <v>0.98</v>
      </c>
      <c r="B14" s="11">
        <v>1000</v>
      </c>
      <c r="C14" s="6">
        <v>4.2</v>
      </c>
      <c r="D14" s="6">
        <v>95.8</v>
      </c>
      <c r="E14" s="6">
        <v>6.27</v>
      </c>
      <c r="F14" s="6"/>
      <c r="G14" s="6">
        <f>CONVERT(A14,"um","mm")</f>
        <v>0.00098</v>
      </c>
      <c r="H14" s="6">
        <f t="shared" si="1"/>
        <v>9.994930630321603</v>
      </c>
      <c r="I14" s="6">
        <v>95.8</v>
      </c>
      <c r="J14" s="6">
        <v>10</v>
      </c>
      <c r="K14" s="7">
        <v>6.27</v>
      </c>
      <c r="O14" s="1" t="s">
        <v>29</v>
      </c>
      <c r="P14" s="1">
        <v>4.869</v>
      </c>
      <c r="Q14" s="1">
        <f>CONVERT(P14,"um","mm")</f>
        <v>0.004869</v>
      </c>
      <c r="R14" s="1">
        <f t="shared" si="0"/>
        <v>7.682158784055047</v>
      </c>
      <c r="T14" s="1">
        <v>50</v>
      </c>
      <c r="U14" s="1">
        <v>12.52</v>
      </c>
      <c r="V14" s="1">
        <f>CONVERT(U14,"um","mm")</f>
        <v>0.01252</v>
      </c>
      <c r="W14" s="1">
        <f t="shared" si="2"/>
        <v>6.319621627504194</v>
      </c>
    </row>
    <row r="15" spans="1:23" ht="8.25">
      <c r="A15" s="10">
        <v>1.95</v>
      </c>
      <c r="B15" s="11">
        <v>900</v>
      </c>
      <c r="C15" s="6">
        <v>10.5</v>
      </c>
      <c r="D15" s="6">
        <v>89.5</v>
      </c>
      <c r="E15" s="6">
        <v>10.5</v>
      </c>
      <c r="F15" s="6"/>
      <c r="G15" s="6">
        <f>CONVERT(A15,"um","mm")</f>
        <v>0.00195</v>
      </c>
      <c r="H15" s="6">
        <f t="shared" si="1"/>
        <v>9.002310160687202</v>
      </c>
      <c r="I15" s="6">
        <v>89.5</v>
      </c>
      <c r="J15" s="6">
        <v>9</v>
      </c>
      <c r="K15" s="7">
        <v>10.5</v>
      </c>
      <c r="O15" s="1" t="s">
        <v>13</v>
      </c>
      <c r="P15" s="1">
        <v>2.994</v>
      </c>
      <c r="Q15" s="1">
        <f>CONVERT(P15,"um","mm")</f>
        <v>0.0029940000000000006</v>
      </c>
      <c r="R15" s="1">
        <f t="shared" si="0"/>
        <v>8.383710063265758</v>
      </c>
      <c r="T15" s="1">
        <v>75</v>
      </c>
      <c r="U15" s="1">
        <v>30.54</v>
      </c>
      <c r="V15" s="1">
        <f>CONVERT(U15,"um","mm")</f>
        <v>0.03054</v>
      </c>
      <c r="W15" s="1">
        <f t="shared" si="2"/>
        <v>5.033156127639961</v>
      </c>
    </row>
    <row r="16" spans="1:23" ht="8.25">
      <c r="A16" s="10">
        <v>3.9</v>
      </c>
      <c r="B16" s="11">
        <v>800</v>
      </c>
      <c r="C16" s="6">
        <v>21</v>
      </c>
      <c r="D16" s="6">
        <v>79</v>
      </c>
      <c r="E16" s="6">
        <v>16.3</v>
      </c>
      <c r="F16" s="6"/>
      <c r="G16" s="6">
        <f>CONVERT(A16,"um","mm")</f>
        <v>0.0039</v>
      </c>
      <c r="H16" s="6">
        <f t="shared" si="1"/>
        <v>8.002310160687202</v>
      </c>
      <c r="I16" s="6">
        <v>79</v>
      </c>
      <c r="J16" s="6">
        <v>8</v>
      </c>
      <c r="K16" s="7">
        <v>16.3</v>
      </c>
      <c r="O16" s="1" t="s">
        <v>14</v>
      </c>
      <c r="P16" s="1">
        <v>18</v>
      </c>
      <c r="Q16" s="1">
        <f>CONVERT(P16,"um","mm")</f>
        <v>0.018</v>
      </c>
      <c r="R16" s="1">
        <f t="shared" si="0"/>
        <v>5.795859283219775</v>
      </c>
      <c r="T16" s="1">
        <v>84</v>
      </c>
      <c r="U16" s="1">
        <v>47.93</v>
      </c>
      <c r="V16" s="1">
        <f>CONVERT(U16,"um","mm")</f>
        <v>0.04793</v>
      </c>
      <c r="W16" s="1">
        <f t="shared" si="2"/>
        <v>4.3829272498178495</v>
      </c>
    </row>
    <row r="17" spans="1:23" ht="8.25">
      <c r="A17" s="10">
        <v>7.8</v>
      </c>
      <c r="B17" s="11">
        <v>700</v>
      </c>
      <c r="C17" s="6">
        <v>37.3</v>
      </c>
      <c r="D17" s="6">
        <v>62.7</v>
      </c>
      <c r="E17" s="6">
        <v>19</v>
      </c>
      <c r="F17" s="6"/>
      <c r="G17" s="6">
        <f>CONVERT(A17,"um","mm")</f>
        <v>0.0078</v>
      </c>
      <c r="H17" s="6">
        <f t="shared" si="1"/>
        <v>7.002310160687201</v>
      </c>
      <c r="I17" s="6">
        <v>62.7</v>
      </c>
      <c r="J17" s="6">
        <v>7</v>
      </c>
      <c r="K17" s="7">
        <v>19</v>
      </c>
      <c r="O17" s="1" t="s">
        <v>15</v>
      </c>
      <c r="P17" s="1">
        <v>78.98</v>
      </c>
      <c r="T17" s="1">
        <v>90</v>
      </c>
      <c r="U17" s="1">
        <v>85.65</v>
      </c>
      <c r="V17" s="1">
        <f>CONVERT(U17,"um","mm")</f>
        <v>0.08565</v>
      </c>
      <c r="W17" s="1">
        <f t="shared" si="2"/>
        <v>3.5454029434654504</v>
      </c>
    </row>
    <row r="18" spans="1:23" ht="8.25">
      <c r="A18" s="10">
        <v>15.6</v>
      </c>
      <c r="B18" s="11">
        <v>600</v>
      </c>
      <c r="C18" s="6">
        <v>56.3</v>
      </c>
      <c r="D18" s="6">
        <v>43.7</v>
      </c>
      <c r="E18" s="6">
        <v>19.2</v>
      </c>
      <c r="F18" s="6"/>
      <c r="G18" s="6">
        <f>CONVERT(A18,"um","mm")</f>
        <v>0.0156</v>
      </c>
      <c r="H18" s="6">
        <f t="shared" si="1"/>
        <v>6.002310160687201</v>
      </c>
      <c r="I18" s="6">
        <v>43.7</v>
      </c>
      <c r="J18" s="6">
        <v>6</v>
      </c>
      <c r="K18" s="7">
        <v>19.2</v>
      </c>
      <c r="O18" s="1" t="s">
        <v>16</v>
      </c>
      <c r="P18" s="1">
        <v>6238</v>
      </c>
      <c r="T18" s="1">
        <v>95</v>
      </c>
      <c r="U18" s="1">
        <v>173.1</v>
      </c>
      <c r="V18" s="1">
        <f>CONVERT(U18,"um","mm")</f>
        <v>0.1731</v>
      </c>
      <c r="W18" s="1">
        <f t="shared" si="2"/>
        <v>2.5303223701828106</v>
      </c>
    </row>
    <row r="19" spans="1:16" ht="8.25">
      <c r="A19" s="10">
        <v>31.2</v>
      </c>
      <c r="B19" s="11">
        <v>500</v>
      </c>
      <c r="C19" s="6">
        <v>75.5</v>
      </c>
      <c r="D19" s="6">
        <v>24.5</v>
      </c>
      <c r="E19" s="6">
        <v>3.87</v>
      </c>
      <c r="F19" s="6"/>
      <c r="G19" s="6">
        <f>CONVERT(A19,"um","mm")</f>
        <v>0.0312</v>
      </c>
      <c r="H19" s="6">
        <f t="shared" si="1"/>
        <v>5.002310160687201</v>
      </c>
      <c r="I19" s="6">
        <v>24.5</v>
      </c>
      <c r="J19" s="6">
        <v>5</v>
      </c>
      <c r="K19" s="7">
        <f>SUM(E19+E20+E21+E22)</f>
        <v>11.91</v>
      </c>
      <c r="O19" s="1" t="s">
        <v>17</v>
      </c>
      <c r="P19" s="1">
        <v>210.8</v>
      </c>
    </row>
    <row r="20" spans="1:31" ht="8.25">
      <c r="A20" s="10">
        <v>37.2</v>
      </c>
      <c r="B20" s="11">
        <v>400</v>
      </c>
      <c r="C20" s="6">
        <v>79.4</v>
      </c>
      <c r="D20" s="6">
        <v>20.6</v>
      </c>
      <c r="E20" s="6">
        <v>3.28</v>
      </c>
      <c r="F20" s="6"/>
      <c r="G20" s="6">
        <f>CONVERT(A20,"um","mm")</f>
        <v>0.0372</v>
      </c>
      <c r="H20" s="6">
        <f t="shared" si="1"/>
        <v>4.748553568441418</v>
      </c>
      <c r="I20" s="6">
        <v>20.6</v>
      </c>
      <c r="J20" s="6">
        <v>4</v>
      </c>
      <c r="K20" s="7">
        <f>SUM(E23+E24+E25+E26)</f>
        <v>5.36</v>
      </c>
      <c r="O20" s="1" t="s">
        <v>30</v>
      </c>
      <c r="P20" s="1">
        <v>4.359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82.6</v>
      </c>
      <c r="D21" s="6">
        <v>17.4</v>
      </c>
      <c r="E21" s="6">
        <v>2.73</v>
      </c>
      <c r="F21" s="6"/>
      <c r="G21" s="6">
        <f>CONVERT(A21,"um","mm")</f>
        <v>0.0442</v>
      </c>
      <c r="H21" s="6">
        <f t="shared" si="1"/>
        <v>4.499809820158018</v>
      </c>
      <c r="I21" s="6">
        <v>17.4</v>
      </c>
      <c r="J21" s="6">
        <v>3</v>
      </c>
      <c r="K21" s="7">
        <f>SUM(E27+E28+E29+E30)</f>
        <v>4.22</v>
      </c>
      <c r="O21" s="1" t="s">
        <v>31</v>
      </c>
      <c r="P21" s="1">
        <v>21.85</v>
      </c>
      <c r="U21" s="1">
        <v>0.001087</v>
      </c>
      <c r="V21" s="1">
        <v>0.001868</v>
      </c>
      <c r="W21" s="1">
        <v>0.002945</v>
      </c>
      <c r="X21" s="1">
        <v>0.00472</v>
      </c>
      <c r="Y21" s="1">
        <v>0.01252</v>
      </c>
      <c r="Z21" s="1">
        <v>0.03054</v>
      </c>
      <c r="AA21" s="1">
        <v>0.04793</v>
      </c>
      <c r="AB21" s="1">
        <v>0.08565</v>
      </c>
      <c r="AC21" s="1">
        <v>0.1731</v>
      </c>
      <c r="AD21" s="1">
        <f>((W21+AA21)/2)</f>
        <v>0.025437500000000002</v>
      </c>
    </row>
    <row r="22" spans="1:31" ht="8.25">
      <c r="A22" s="10">
        <v>52.6</v>
      </c>
      <c r="B22" s="11">
        <v>270</v>
      </c>
      <c r="C22" s="6">
        <v>85.4</v>
      </c>
      <c r="D22" s="6">
        <v>14.6</v>
      </c>
      <c r="E22" s="6">
        <v>2.03</v>
      </c>
      <c r="F22" s="6"/>
      <c r="G22" s="6">
        <f>CONVERT(A22,"um","mm")</f>
        <v>0.0526</v>
      </c>
      <c r="H22" s="6">
        <f t="shared" si="1"/>
        <v>4.2487933902571475</v>
      </c>
      <c r="I22" s="6">
        <v>14.6</v>
      </c>
      <c r="J22" s="6">
        <v>2</v>
      </c>
      <c r="K22" s="7">
        <f>SUM(E31+E32+E33+E34)</f>
        <v>2.26</v>
      </c>
      <c r="U22" s="1">
        <v>9.845432344296865</v>
      </c>
      <c r="V22" s="1">
        <v>9.064289829614513</v>
      </c>
      <c r="W22" s="1">
        <v>8.40751665060635</v>
      </c>
      <c r="X22" s="1">
        <v>7.726997425074971</v>
      </c>
      <c r="Y22" s="1">
        <v>6.319621627504194</v>
      </c>
      <c r="Z22" s="1">
        <v>5.033156127639961</v>
      </c>
      <c r="AA22" s="1">
        <v>4.3829272498178495</v>
      </c>
      <c r="AB22" s="1">
        <v>3.5454029434654504</v>
      </c>
      <c r="AC22" s="1">
        <v>2.5303223701828106</v>
      </c>
      <c r="AD22" s="1">
        <f>((W22+AA22)/2)</f>
        <v>6.3952219502121</v>
      </c>
      <c r="AE22" s="1">
        <f>((X22-AB22)/2)</f>
        <v>2.0907972408047604</v>
      </c>
    </row>
    <row r="23" spans="1:11" ht="8.25">
      <c r="A23" s="10">
        <v>62.5</v>
      </c>
      <c r="B23" s="11">
        <v>230</v>
      </c>
      <c r="C23" s="6">
        <v>87.4</v>
      </c>
      <c r="D23" s="6">
        <v>12.6</v>
      </c>
      <c r="E23" s="6">
        <v>1.5</v>
      </c>
      <c r="F23" s="6"/>
      <c r="G23" s="6">
        <f>CONVERT(A23,"um","mm")</f>
        <v>0.0625</v>
      </c>
      <c r="H23" s="6">
        <f t="shared" si="1"/>
        <v>4</v>
      </c>
      <c r="I23" s="6">
        <v>12.6</v>
      </c>
      <c r="J23" s="6">
        <v>1</v>
      </c>
      <c r="K23" s="7">
        <f>SUM(E35+E36+E37+E38)</f>
        <v>0.7573</v>
      </c>
    </row>
    <row r="24" spans="1:17" ht="8.25">
      <c r="A24" s="10">
        <v>74</v>
      </c>
      <c r="B24" s="11">
        <v>200</v>
      </c>
      <c r="C24" s="6">
        <v>88.9</v>
      </c>
      <c r="D24" s="6">
        <v>11.1</v>
      </c>
      <c r="E24" s="6">
        <v>1.29</v>
      </c>
      <c r="F24" s="6"/>
      <c r="G24" s="6">
        <f>CONVERT(A24,"um","mm")</f>
        <v>0.074</v>
      </c>
      <c r="H24" s="6">
        <f t="shared" si="1"/>
        <v>3.7563309190331378</v>
      </c>
      <c r="I24" s="6">
        <v>11.1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90.2</v>
      </c>
      <c r="D25" s="6">
        <v>9.81</v>
      </c>
      <c r="E25" s="6">
        <v>1.28</v>
      </c>
      <c r="F25" s="6"/>
      <c r="G25" s="6">
        <f>CONVERT(A25,"um","mm")</f>
        <v>0.088</v>
      </c>
      <c r="H25" s="6">
        <f t="shared" si="1"/>
        <v>3.50635266602479</v>
      </c>
      <c r="I25" s="6">
        <v>9.81</v>
      </c>
      <c r="J25" s="6">
        <v>-1</v>
      </c>
      <c r="K25" s="7">
        <f>SUM(E43+E44)</f>
        <v>0</v>
      </c>
      <c r="O25" s="1">
        <f>SUM(K25+K24+K23+K22+K21+K20)</f>
        <v>12.5973</v>
      </c>
      <c r="P25" s="1">
        <f>SUM(K19+K18+K17+K16)</f>
        <v>66.41</v>
      </c>
      <c r="Q25" s="1">
        <f>SUM(K15+K14+K13+K12+K11+K10)</f>
        <v>20.970000000000002</v>
      </c>
    </row>
    <row r="26" spans="1:11" ht="8.25">
      <c r="A26" s="10">
        <v>105</v>
      </c>
      <c r="B26" s="11">
        <v>140</v>
      </c>
      <c r="C26" s="6">
        <v>91.5</v>
      </c>
      <c r="D26" s="6">
        <v>8.53</v>
      </c>
      <c r="E26" s="6">
        <v>1.29</v>
      </c>
      <c r="F26" s="6"/>
      <c r="G26" s="6">
        <f>CONVERT(A26,"um","mm")</f>
        <v>0.105</v>
      </c>
      <c r="H26" s="6">
        <f t="shared" si="1"/>
        <v>3.2515387669959646</v>
      </c>
      <c r="I26" s="6">
        <v>8.53</v>
      </c>
      <c r="J26" s="6"/>
      <c r="K26" s="7"/>
    </row>
    <row r="27" spans="1:11" ht="8.25">
      <c r="A27" s="10">
        <v>125</v>
      </c>
      <c r="B27" s="11">
        <v>120</v>
      </c>
      <c r="C27" s="6">
        <v>92.8</v>
      </c>
      <c r="D27" s="6">
        <v>7.23</v>
      </c>
      <c r="E27" s="6">
        <v>1.25</v>
      </c>
      <c r="F27" s="6"/>
      <c r="G27" s="6">
        <f>CONVERT(A27,"um","mm")</f>
        <v>0.125</v>
      </c>
      <c r="H27" s="6">
        <f t="shared" si="1"/>
        <v>3</v>
      </c>
      <c r="I27" s="6">
        <v>7.23</v>
      </c>
      <c r="J27" s="6"/>
      <c r="K27" s="7"/>
    </row>
    <row r="28" spans="1:11" ht="8.25">
      <c r="A28" s="10">
        <v>149</v>
      </c>
      <c r="B28" s="11">
        <v>100</v>
      </c>
      <c r="C28" s="6">
        <v>94</v>
      </c>
      <c r="D28" s="6">
        <v>5.98</v>
      </c>
      <c r="E28" s="6">
        <v>1.13</v>
      </c>
      <c r="F28" s="6"/>
      <c r="G28" s="6">
        <f>CONVERT(A28,"um","mm")</f>
        <v>0.149</v>
      </c>
      <c r="H28" s="6">
        <f t="shared" si="1"/>
        <v>2.746615764199926</v>
      </c>
      <c r="I28" s="6">
        <v>5.98</v>
      </c>
      <c r="J28" s="6"/>
      <c r="K28" s="7"/>
    </row>
    <row r="29" spans="1:11" ht="8.25">
      <c r="A29" s="10">
        <v>177</v>
      </c>
      <c r="B29" s="11">
        <v>80</v>
      </c>
      <c r="C29" s="6">
        <v>95.1</v>
      </c>
      <c r="D29" s="6">
        <v>4.85</v>
      </c>
      <c r="E29" s="6">
        <v>1</v>
      </c>
      <c r="F29" s="6"/>
      <c r="G29" s="6">
        <f>CONVERT(A29,"um","mm")</f>
        <v>0.177</v>
      </c>
      <c r="H29" s="6">
        <f t="shared" si="1"/>
        <v>2.49817873457909</v>
      </c>
      <c r="I29" s="6">
        <v>4.85</v>
      </c>
      <c r="J29" s="6"/>
      <c r="K29" s="7"/>
    </row>
    <row r="30" spans="1:11" ht="8.25">
      <c r="A30" s="10">
        <v>210</v>
      </c>
      <c r="B30" s="11">
        <v>70</v>
      </c>
      <c r="C30" s="6">
        <v>96.1</v>
      </c>
      <c r="D30" s="6">
        <v>3.85</v>
      </c>
      <c r="E30" s="6">
        <v>0.84</v>
      </c>
      <c r="F30" s="6"/>
      <c r="G30" s="6">
        <f>CONVERT(A30,"um","mm")</f>
        <v>0.21</v>
      </c>
      <c r="H30" s="6">
        <f t="shared" si="1"/>
        <v>2.2515387669959646</v>
      </c>
      <c r="I30" s="6">
        <v>3.85</v>
      </c>
      <c r="J30" s="6"/>
      <c r="K30" s="7"/>
    </row>
    <row r="31" spans="1:11" ht="8.25">
      <c r="A31" s="10">
        <v>250</v>
      </c>
      <c r="B31" s="11">
        <v>60</v>
      </c>
      <c r="C31" s="6">
        <v>97</v>
      </c>
      <c r="D31" s="6">
        <v>3.02</v>
      </c>
      <c r="E31" s="6">
        <v>0.61</v>
      </c>
      <c r="F31" s="6"/>
      <c r="G31" s="6">
        <f>CONVERT(A31,"um","mm")</f>
        <v>0.25</v>
      </c>
      <c r="H31" s="6">
        <f t="shared" si="1"/>
        <v>2</v>
      </c>
      <c r="I31" s="6">
        <v>3.02</v>
      </c>
      <c r="J31" s="6"/>
      <c r="K31" s="7"/>
    </row>
    <row r="32" spans="1:11" ht="8.25">
      <c r="A32" s="10">
        <v>297</v>
      </c>
      <c r="B32" s="11">
        <v>50</v>
      </c>
      <c r="C32" s="6">
        <v>97.6</v>
      </c>
      <c r="D32" s="6">
        <v>2.4</v>
      </c>
      <c r="E32" s="6">
        <v>0.5</v>
      </c>
      <c r="F32" s="6"/>
      <c r="G32" s="6">
        <f>CONVERT(A32,"um","mm")</f>
        <v>0.297</v>
      </c>
      <c r="H32" s="6">
        <f t="shared" si="1"/>
        <v>1.7514651638613215</v>
      </c>
      <c r="I32" s="6">
        <v>2.4</v>
      </c>
      <c r="J32" s="6"/>
      <c r="K32" s="7"/>
    </row>
    <row r="33" spans="1:11" ht="8.25">
      <c r="A33" s="10">
        <v>354</v>
      </c>
      <c r="B33" s="11">
        <v>45</v>
      </c>
      <c r="C33" s="6">
        <v>98.1</v>
      </c>
      <c r="D33" s="6">
        <v>1.9</v>
      </c>
      <c r="E33" s="6">
        <v>0.52</v>
      </c>
      <c r="F33" s="6"/>
      <c r="G33" s="6">
        <f>CONVERT(A33,"um","mm")</f>
        <v>0.354</v>
      </c>
      <c r="H33" s="6">
        <f t="shared" si="1"/>
        <v>1.4981787345790896</v>
      </c>
      <c r="I33" s="6">
        <v>1.9</v>
      </c>
      <c r="J33" s="6"/>
      <c r="K33" s="7"/>
    </row>
    <row r="34" spans="1:11" ht="8.25">
      <c r="A34" s="10">
        <v>420</v>
      </c>
      <c r="B34" s="11">
        <v>40</v>
      </c>
      <c r="C34" s="6">
        <v>98.6</v>
      </c>
      <c r="D34" s="6">
        <v>1.38</v>
      </c>
      <c r="E34" s="6">
        <v>0.63</v>
      </c>
      <c r="F34" s="6"/>
      <c r="G34" s="6">
        <f>CONVERT(A34,"um","mm")</f>
        <v>0.42</v>
      </c>
      <c r="H34" s="6">
        <f t="shared" si="1"/>
        <v>1.2515387669959643</v>
      </c>
      <c r="I34" s="6">
        <v>1.38</v>
      </c>
      <c r="J34" s="6"/>
      <c r="K34" s="7"/>
    </row>
    <row r="35" spans="1:11" ht="8.25">
      <c r="A35" s="10">
        <v>500</v>
      </c>
      <c r="B35" s="11">
        <v>35</v>
      </c>
      <c r="C35" s="6">
        <v>99.3</v>
      </c>
      <c r="D35" s="6">
        <v>0.75</v>
      </c>
      <c r="E35" s="6">
        <v>0.55</v>
      </c>
      <c r="F35" s="6"/>
      <c r="G35" s="6">
        <f>CONVERT(A35,"um","mm")</f>
        <v>0.5</v>
      </c>
      <c r="H35" s="6">
        <f t="shared" si="1"/>
        <v>1</v>
      </c>
      <c r="I35" s="6">
        <v>0.75</v>
      </c>
      <c r="J35" s="6"/>
      <c r="K35" s="7"/>
    </row>
    <row r="36" spans="1:11" ht="8.25">
      <c r="A36" s="10">
        <v>590</v>
      </c>
      <c r="B36" s="11">
        <v>30</v>
      </c>
      <c r="C36" s="6">
        <v>99.8</v>
      </c>
      <c r="D36" s="6">
        <v>0.2</v>
      </c>
      <c r="E36" s="6">
        <v>0.2</v>
      </c>
      <c r="F36" s="6"/>
      <c r="G36" s="6">
        <f>CONVERT(A36,"um","mm")</f>
        <v>0.59</v>
      </c>
      <c r="H36" s="6">
        <f t="shared" si="1"/>
        <v>0.7612131404128836</v>
      </c>
      <c r="I36" s="6">
        <v>0.2</v>
      </c>
      <c r="J36" s="6"/>
      <c r="K36" s="7"/>
    </row>
    <row r="37" spans="1:11" ht="8.25">
      <c r="A37" s="10">
        <v>710</v>
      </c>
      <c r="B37" s="11">
        <v>25</v>
      </c>
      <c r="C37" s="6">
        <v>99.99</v>
      </c>
      <c r="D37" s="6">
        <v>0.0073</v>
      </c>
      <c r="E37" s="6">
        <v>0.0073</v>
      </c>
      <c r="F37" s="6"/>
      <c r="G37" s="6">
        <f>CONVERT(A37,"um","mm")</f>
        <v>0.71</v>
      </c>
      <c r="H37" s="6">
        <f t="shared" si="1"/>
        <v>0.49410907027004275</v>
      </c>
      <c r="I37" s="6">
        <v>0.0073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281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37270.65069444444</v>
      </c>
    </row>
    <row r="2" spans="1:5" ht="8.25">
      <c r="A2" s="1" t="s">
        <v>1</v>
      </c>
      <c r="B2" s="1" t="s">
        <v>76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77</v>
      </c>
      <c r="C3" s="1">
        <f>AVERAGE(E3:F3)</f>
        <v>13.875</v>
      </c>
      <c r="D3" s="1">
        <f>CONVERT(C3,"ft","m")</f>
        <v>4.2291</v>
      </c>
      <c r="E3" s="1">
        <f>CONVERT(VALUE(LEFT(B4,3)),"in","ft")</f>
        <v>13.75</v>
      </c>
      <c r="F3" s="1">
        <f>CONVERT(VALUE(RIGHT(B4,3)),"in","ft")</f>
        <v>14</v>
      </c>
    </row>
    <row r="4" spans="1:2" ht="8.25">
      <c r="A4" s="1" t="s">
        <v>5</v>
      </c>
      <c r="B4" s="1" t="s">
        <v>78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0.934</v>
      </c>
      <c r="V10" s="1">
        <f>CONVERT(U10,"um","mm")</f>
        <v>0.000934</v>
      </c>
      <c r="W10" s="1">
        <f>-LOG(V10/1,2)</f>
        <v>10.064289829614513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1.464</v>
      </c>
      <c r="V11" s="1">
        <f>CONVERT(U11,"um","mm")</f>
        <v>0.001464</v>
      </c>
      <c r="W11" s="1">
        <f aca="true" t="shared" si="2" ref="W11:W18">-LOG(V11/1,2)</f>
        <v>9.415868731040131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0.54</v>
      </c>
      <c r="O12" s="1" t="s">
        <v>11</v>
      </c>
      <c r="P12" s="1">
        <v>20.37</v>
      </c>
      <c r="Q12" s="1">
        <f>CONVERT(P12,"um","mm")</f>
        <v>0.02037</v>
      </c>
      <c r="R12" s="1">
        <f t="shared" si="0"/>
        <v>5.617410209470925</v>
      </c>
      <c r="T12" s="1">
        <v>16</v>
      </c>
      <c r="U12" s="1">
        <v>2.219</v>
      </c>
      <c r="V12" s="1">
        <f>CONVERT(U12,"um","mm")</f>
        <v>0.002219</v>
      </c>
      <c r="W12" s="1">
        <f t="shared" si="2"/>
        <v>8.815874617127163</v>
      </c>
    </row>
    <row r="13" spans="1:23" ht="8.25">
      <c r="A13" s="10">
        <v>0.49</v>
      </c>
      <c r="B13" s="11">
        <v>1100</v>
      </c>
      <c r="C13" s="6">
        <v>0.54</v>
      </c>
      <c r="D13" s="6">
        <v>99.5</v>
      </c>
      <c r="E13" s="6">
        <v>4.93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4.93</v>
      </c>
      <c r="O13" s="1" t="s">
        <v>12</v>
      </c>
      <c r="P13" s="1">
        <v>10.04</v>
      </c>
      <c r="Q13" s="1">
        <f>CONVERT(P13,"um","mm")</f>
        <v>0.010039999999999999</v>
      </c>
      <c r="R13" s="1">
        <f t="shared" si="0"/>
        <v>6.63809692048604</v>
      </c>
      <c r="T13" s="1">
        <v>25</v>
      </c>
      <c r="U13" s="1">
        <v>3.548</v>
      </c>
      <c r="V13" s="1">
        <f>CONVERT(U13,"um","mm")</f>
        <v>0.003548</v>
      </c>
      <c r="W13" s="1">
        <f t="shared" si="2"/>
        <v>8.13877827502311</v>
      </c>
    </row>
    <row r="14" spans="1:23" ht="8.25">
      <c r="A14" s="10">
        <v>0.98</v>
      </c>
      <c r="B14" s="11">
        <v>1000</v>
      </c>
      <c r="C14" s="6">
        <v>5.47</v>
      </c>
      <c r="D14" s="6">
        <v>94.5</v>
      </c>
      <c r="E14" s="6">
        <v>8.48</v>
      </c>
      <c r="F14" s="6"/>
      <c r="G14" s="6">
        <f>CONVERT(A14,"um","mm")</f>
        <v>0.00098</v>
      </c>
      <c r="H14" s="6">
        <f t="shared" si="1"/>
        <v>9.994930630321603</v>
      </c>
      <c r="I14" s="6">
        <v>94.5</v>
      </c>
      <c r="J14" s="6">
        <v>10</v>
      </c>
      <c r="K14" s="7">
        <v>8.48</v>
      </c>
      <c r="O14" s="1" t="s">
        <v>29</v>
      </c>
      <c r="P14" s="1">
        <v>4.008</v>
      </c>
      <c r="Q14" s="1">
        <f>CONVERT(P14,"um","mm")</f>
        <v>0.004008</v>
      </c>
      <c r="R14" s="1">
        <f t="shared" si="0"/>
        <v>7.962901776128965</v>
      </c>
      <c r="T14" s="1">
        <v>50</v>
      </c>
      <c r="U14" s="1">
        <v>10.04</v>
      </c>
      <c r="V14" s="1">
        <f>CONVERT(U14,"um","mm")</f>
        <v>0.010039999999999999</v>
      </c>
      <c r="W14" s="1">
        <f t="shared" si="2"/>
        <v>6.63809692048604</v>
      </c>
    </row>
    <row r="15" spans="1:23" ht="8.25">
      <c r="A15" s="10">
        <v>1.95</v>
      </c>
      <c r="B15" s="11">
        <v>900</v>
      </c>
      <c r="C15" s="6">
        <v>14</v>
      </c>
      <c r="D15" s="6">
        <v>86</v>
      </c>
      <c r="E15" s="6">
        <v>13.2</v>
      </c>
      <c r="F15" s="6"/>
      <c r="G15" s="6">
        <f>CONVERT(A15,"um","mm")</f>
        <v>0.00195</v>
      </c>
      <c r="H15" s="6">
        <f t="shared" si="1"/>
        <v>9.002310160687202</v>
      </c>
      <c r="I15" s="6">
        <v>86</v>
      </c>
      <c r="J15" s="6">
        <v>9</v>
      </c>
      <c r="K15" s="7">
        <v>13.2</v>
      </c>
      <c r="O15" s="1" t="s">
        <v>13</v>
      </c>
      <c r="P15" s="1">
        <v>2.029</v>
      </c>
      <c r="Q15" s="1">
        <f>CONVERT(P15,"um","mm")</f>
        <v>0.002029</v>
      </c>
      <c r="R15" s="1">
        <f t="shared" si="0"/>
        <v>8.945015419567516</v>
      </c>
      <c r="T15" s="1">
        <v>75</v>
      </c>
      <c r="U15" s="1">
        <v>25.66</v>
      </c>
      <c r="V15" s="1">
        <f>CONVERT(U15,"um","mm")</f>
        <v>0.02566</v>
      </c>
      <c r="W15" s="1">
        <f t="shared" si="2"/>
        <v>5.28433501934713</v>
      </c>
    </row>
    <row r="16" spans="1:23" ht="8.25">
      <c r="A16" s="10">
        <v>3.9</v>
      </c>
      <c r="B16" s="11">
        <v>800</v>
      </c>
      <c r="C16" s="6">
        <v>27.1</v>
      </c>
      <c r="D16" s="6">
        <v>72.9</v>
      </c>
      <c r="E16" s="6">
        <v>16.8</v>
      </c>
      <c r="F16" s="6"/>
      <c r="G16" s="6">
        <f>CONVERT(A16,"um","mm")</f>
        <v>0.0039</v>
      </c>
      <c r="H16" s="6">
        <f t="shared" si="1"/>
        <v>8.002310160687202</v>
      </c>
      <c r="I16" s="6">
        <v>72.9</v>
      </c>
      <c r="J16" s="6">
        <v>8</v>
      </c>
      <c r="K16" s="7">
        <v>16.8</v>
      </c>
      <c r="O16" s="1" t="s">
        <v>14</v>
      </c>
      <c r="P16" s="1">
        <v>21.69</v>
      </c>
      <c r="Q16" s="1">
        <f>CONVERT(P16,"um","mm")</f>
        <v>0.02169</v>
      </c>
      <c r="R16" s="1">
        <f t="shared" si="0"/>
        <v>5.526826136764537</v>
      </c>
      <c r="T16" s="1">
        <v>84</v>
      </c>
      <c r="U16" s="1">
        <v>35.7</v>
      </c>
      <c r="V16" s="1">
        <f>CONVERT(U16,"um","mm")</f>
        <v>0.0357</v>
      </c>
      <c r="W16" s="1">
        <f t="shared" si="2"/>
        <v>4.80793211552035</v>
      </c>
    </row>
    <row r="17" spans="1:23" ht="8.25">
      <c r="A17" s="10">
        <v>7.8</v>
      </c>
      <c r="B17" s="11">
        <v>700</v>
      </c>
      <c r="C17" s="6">
        <v>43.9</v>
      </c>
      <c r="D17" s="6">
        <v>56.1</v>
      </c>
      <c r="E17" s="6">
        <v>17</v>
      </c>
      <c r="F17" s="6"/>
      <c r="G17" s="6">
        <f>CONVERT(A17,"um","mm")</f>
        <v>0.0078</v>
      </c>
      <c r="H17" s="6">
        <f t="shared" si="1"/>
        <v>7.002310160687201</v>
      </c>
      <c r="I17" s="6">
        <v>56.1</v>
      </c>
      <c r="J17" s="6">
        <v>7</v>
      </c>
      <c r="K17" s="7">
        <v>17</v>
      </c>
      <c r="O17" s="1" t="s">
        <v>15</v>
      </c>
      <c r="P17" s="1">
        <v>30.61</v>
      </c>
      <c r="T17" s="1">
        <v>90</v>
      </c>
      <c r="U17" s="1">
        <v>46.23</v>
      </c>
      <c r="V17" s="1">
        <f>CONVERT(U17,"um","mm")</f>
        <v>0.04622999999999999</v>
      </c>
      <c r="W17" s="1">
        <f t="shared" si="2"/>
        <v>4.435026827200871</v>
      </c>
    </row>
    <row r="18" spans="1:23" ht="8.25">
      <c r="A18" s="10">
        <v>15.6</v>
      </c>
      <c r="B18" s="11">
        <v>600</v>
      </c>
      <c r="C18" s="6">
        <v>60.9</v>
      </c>
      <c r="D18" s="6">
        <v>39.1</v>
      </c>
      <c r="E18" s="6">
        <v>19.5</v>
      </c>
      <c r="F18" s="6"/>
      <c r="G18" s="6">
        <f>CONVERT(A18,"um","mm")</f>
        <v>0.0156</v>
      </c>
      <c r="H18" s="6">
        <f t="shared" si="1"/>
        <v>6.002310160687201</v>
      </c>
      <c r="I18" s="6">
        <v>39.1</v>
      </c>
      <c r="J18" s="6">
        <v>6</v>
      </c>
      <c r="K18" s="7">
        <v>19.5</v>
      </c>
      <c r="O18" s="1" t="s">
        <v>16</v>
      </c>
      <c r="P18" s="1">
        <v>936.8</v>
      </c>
      <c r="T18" s="1">
        <v>95</v>
      </c>
      <c r="U18" s="1">
        <v>65.61</v>
      </c>
      <c r="V18" s="1">
        <f>CONVERT(U18,"um","mm")</f>
        <v>0.06561</v>
      </c>
      <c r="W18" s="1">
        <f t="shared" si="2"/>
        <v>3.9299404686675623</v>
      </c>
    </row>
    <row r="19" spans="1:16" ht="8.25">
      <c r="A19" s="10">
        <v>31.2</v>
      </c>
      <c r="B19" s="11">
        <v>500</v>
      </c>
      <c r="C19" s="6">
        <v>80.4</v>
      </c>
      <c r="D19" s="6">
        <v>19.6</v>
      </c>
      <c r="E19" s="6">
        <v>4.61</v>
      </c>
      <c r="F19" s="6"/>
      <c r="G19" s="6">
        <f>CONVERT(A19,"um","mm")</f>
        <v>0.0312</v>
      </c>
      <c r="H19" s="6">
        <f t="shared" si="1"/>
        <v>5.002310160687201</v>
      </c>
      <c r="I19" s="6">
        <v>19.6</v>
      </c>
      <c r="J19" s="6">
        <v>5</v>
      </c>
      <c r="K19" s="7">
        <f>SUM(E19+E20+E21+E22)</f>
        <v>14.14</v>
      </c>
      <c r="O19" s="1" t="s">
        <v>17</v>
      </c>
      <c r="P19" s="1">
        <v>150.3</v>
      </c>
    </row>
    <row r="20" spans="1:31" ht="8.25">
      <c r="A20" s="10">
        <v>37.2</v>
      </c>
      <c r="B20" s="11">
        <v>400</v>
      </c>
      <c r="C20" s="6">
        <v>85</v>
      </c>
      <c r="D20" s="6">
        <v>15</v>
      </c>
      <c r="E20" s="6">
        <v>4.06</v>
      </c>
      <c r="F20" s="6"/>
      <c r="G20" s="6">
        <f>CONVERT(A20,"um","mm")</f>
        <v>0.0372</v>
      </c>
      <c r="H20" s="6">
        <f t="shared" si="1"/>
        <v>4.748553568441418</v>
      </c>
      <c r="I20" s="6">
        <v>15</v>
      </c>
      <c r="J20" s="6">
        <v>4</v>
      </c>
      <c r="K20" s="7">
        <f>SUM(E23+E24+E25+E26)</f>
        <v>3.47</v>
      </c>
      <c r="O20" s="1" t="s">
        <v>30</v>
      </c>
      <c r="P20" s="1">
        <v>3.974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89.1</v>
      </c>
      <c r="D21" s="6">
        <v>10.9</v>
      </c>
      <c r="E21" s="6">
        <v>3.29</v>
      </c>
      <c r="F21" s="6"/>
      <c r="G21" s="6">
        <f>CONVERT(A21,"um","mm")</f>
        <v>0.0442</v>
      </c>
      <c r="H21" s="6">
        <f t="shared" si="1"/>
        <v>4.499809820158018</v>
      </c>
      <c r="I21" s="6">
        <v>10.9</v>
      </c>
      <c r="J21" s="6">
        <v>3</v>
      </c>
      <c r="K21" s="7">
        <f>SUM(E27+E28+E29+E30)</f>
        <v>1.7999999999999998</v>
      </c>
      <c r="O21" s="1" t="s">
        <v>31</v>
      </c>
      <c r="P21" s="1">
        <v>21.15</v>
      </c>
      <c r="U21" s="1">
        <v>0.000934</v>
      </c>
      <c r="V21" s="1">
        <v>0.001464</v>
      </c>
      <c r="W21" s="1">
        <v>0.002219</v>
      </c>
      <c r="X21" s="1">
        <v>0.003548</v>
      </c>
      <c r="Y21" s="1">
        <v>0.010039999999999999</v>
      </c>
      <c r="Z21" s="1">
        <v>0.02566</v>
      </c>
      <c r="AA21" s="1">
        <v>0.0357</v>
      </c>
      <c r="AB21" s="1">
        <v>0.04622999999999999</v>
      </c>
      <c r="AC21" s="1">
        <v>0.06561</v>
      </c>
      <c r="AD21" s="1">
        <f>((W21+AA21)/2)</f>
        <v>0.0189595</v>
      </c>
    </row>
    <row r="22" spans="1:31" ht="8.25">
      <c r="A22" s="10">
        <v>52.6</v>
      </c>
      <c r="B22" s="11">
        <v>270</v>
      </c>
      <c r="C22" s="6">
        <v>92.4</v>
      </c>
      <c r="D22" s="6">
        <v>7.61</v>
      </c>
      <c r="E22" s="6">
        <v>2.18</v>
      </c>
      <c r="F22" s="6"/>
      <c r="G22" s="6">
        <f>CONVERT(A22,"um","mm")</f>
        <v>0.0526</v>
      </c>
      <c r="H22" s="6">
        <f t="shared" si="1"/>
        <v>4.2487933902571475</v>
      </c>
      <c r="I22" s="6">
        <v>7.61</v>
      </c>
      <c r="J22" s="6">
        <v>2</v>
      </c>
      <c r="K22" s="7">
        <f>SUM(E31+E32+E33+E34)</f>
        <v>0.17026</v>
      </c>
      <c r="U22" s="1">
        <v>10.064289829614513</v>
      </c>
      <c r="V22" s="1">
        <v>9.415868731040131</v>
      </c>
      <c r="W22" s="1">
        <v>8.815874617127163</v>
      </c>
      <c r="X22" s="1">
        <v>8.13877827502311</v>
      </c>
      <c r="Y22" s="1">
        <v>6.63809692048604</v>
      </c>
      <c r="Z22" s="1">
        <v>5.28433501934713</v>
      </c>
      <c r="AA22" s="1">
        <v>4.80793211552035</v>
      </c>
      <c r="AB22" s="1">
        <v>4.435026827200871</v>
      </c>
      <c r="AC22" s="1">
        <v>3.9299404686675623</v>
      </c>
      <c r="AD22" s="1">
        <f>((W22+AA22)/2)</f>
        <v>6.811903366323756</v>
      </c>
      <c r="AE22" s="1">
        <f>((X22-AB22)/2)</f>
        <v>1.8518757239111197</v>
      </c>
    </row>
    <row r="23" spans="1:11" ht="8.25">
      <c r="A23" s="10">
        <v>62.5</v>
      </c>
      <c r="B23" s="11">
        <v>230</v>
      </c>
      <c r="C23" s="6">
        <v>94.6</v>
      </c>
      <c r="D23" s="6">
        <v>5.43</v>
      </c>
      <c r="E23" s="6">
        <v>1.28</v>
      </c>
      <c r="F23" s="6"/>
      <c r="G23" s="6">
        <f>CONVERT(A23,"um","mm")</f>
        <v>0.0625</v>
      </c>
      <c r="H23" s="6">
        <f t="shared" si="1"/>
        <v>4</v>
      </c>
      <c r="I23" s="6">
        <v>5.43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95.9</v>
      </c>
      <c r="D24" s="6">
        <v>4.15</v>
      </c>
      <c r="E24" s="6">
        <v>0.84</v>
      </c>
      <c r="F24" s="6"/>
      <c r="G24" s="6">
        <f>CONVERT(A24,"um","mm")</f>
        <v>0.074</v>
      </c>
      <c r="H24" s="6">
        <f t="shared" si="1"/>
        <v>3.7563309190331378</v>
      </c>
      <c r="I24" s="6">
        <v>4.15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96.7</v>
      </c>
      <c r="D25" s="6">
        <v>3.31</v>
      </c>
      <c r="E25" s="6">
        <v>0.7</v>
      </c>
      <c r="F25" s="6"/>
      <c r="G25" s="6">
        <f>CONVERT(A25,"um","mm")</f>
        <v>0.088</v>
      </c>
      <c r="H25" s="6">
        <f t="shared" si="1"/>
        <v>3.50635266602479</v>
      </c>
      <c r="I25" s="6">
        <v>3.31</v>
      </c>
      <c r="J25" s="6">
        <v>-1</v>
      </c>
      <c r="K25" s="7">
        <f>SUM(E43+E44)</f>
        <v>0</v>
      </c>
      <c r="O25" s="1">
        <f>SUM(K25+K24+K23+K22+K21+K20)</f>
        <v>5.44026</v>
      </c>
      <c r="P25" s="1">
        <f>SUM(K19+K18+K17+K16)</f>
        <v>67.44</v>
      </c>
      <c r="Q25" s="1">
        <f>SUM(K15+K14+K13+K12+K11+K10)</f>
        <v>27.15</v>
      </c>
    </row>
    <row r="26" spans="1:11" ht="8.25">
      <c r="A26" s="10">
        <v>105</v>
      </c>
      <c r="B26" s="11">
        <v>140</v>
      </c>
      <c r="C26" s="6">
        <v>97.4</v>
      </c>
      <c r="D26" s="6">
        <v>2.61</v>
      </c>
      <c r="E26" s="6">
        <v>0.65</v>
      </c>
      <c r="F26" s="6"/>
      <c r="G26" s="6">
        <f>CONVERT(A26,"um","mm")</f>
        <v>0.105</v>
      </c>
      <c r="H26" s="6">
        <f t="shared" si="1"/>
        <v>3.2515387669959646</v>
      </c>
      <c r="I26" s="6">
        <v>2.61</v>
      </c>
      <c r="J26" s="6"/>
      <c r="K26" s="7"/>
    </row>
    <row r="27" spans="1:11" ht="8.25">
      <c r="A27" s="10">
        <v>125</v>
      </c>
      <c r="B27" s="11">
        <v>120</v>
      </c>
      <c r="C27" s="6">
        <v>98</v>
      </c>
      <c r="D27" s="6">
        <v>1.96</v>
      </c>
      <c r="E27" s="6">
        <v>0.55</v>
      </c>
      <c r="F27" s="6"/>
      <c r="G27" s="6">
        <f>CONVERT(A27,"um","mm")</f>
        <v>0.125</v>
      </c>
      <c r="H27" s="6">
        <f t="shared" si="1"/>
        <v>3</v>
      </c>
      <c r="I27" s="6">
        <v>1.96</v>
      </c>
      <c r="J27" s="6"/>
      <c r="K27" s="7"/>
    </row>
    <row r="28" spans="1:11" ht="8.25">
      <c r="A28" s="10">
        <v>149</v>
      </c>
      <c r="B28" s="11">
        <v>100</v>
      </c>
      <c r="C28" s="6">
        <v>98.6</v>
      </c>
      <c r="D28" s="6">
        <v>1.41</v>
      </c>
      <c r="E28" s="6">
        <v>0.46</v>
      </c>
      <c r="F28" s="6"/>
      <c r="G28" s="6">
        <f>CONVERT(A28,"um","mm")</f>
        <v>0.149</v>
      </c>
      <c r="H28" s="6">
        <f t="shared" si="1"/>
        <v>2.746615764199926</v>
      </c>
      <c r="I28" s="6">
        <v>1.41</v>
      </c>
      <c r="J28" s="6"/>
      <c r="K28" s="7"/>
    </row>
    <row r="29" spans="1:11" ht="8.25">
      <c r="A29" s="10">
        <v>177</v>
      </c>
      <c r="B29" s="11">
        <v>80</v>
      </c>
      <c r="C29" s="6">
        <v>99</v>
      </c>
      <c r="D29" s="6">
        <v>0.95</v>
      </c>
      <c r="E29" s="6">
        <v>0.44</v>
      </c>
      <c r="F29" s="6"/>
      <c r="G29" s="6">
        <f>CONVERT(A29,"um","mm")</f>
        <v>0.177</v>
      </c>
      <c r="H29" s="6">
        <f t="shared" si="1"/>
        <v>2.49817873457909</v>
      </c>
      <c r="I29" s="6">
        <v>0.95</v>
      </c>
      <c r="J29" s="6"/>
      <c r="K29" s="7"/>
    </row>
    <row r="30" spans="1:11" ht="8.25">
      <c r="A30" s="10">
        <v>210</v>
      </c>
      <c r="B30" s="11">
        <v>70</v>
      </c>
      <c r="C30" s="6">
        <v>99.5</v>
      </c>
      <c r="D30" s="6">
        <v>0.52</v>
      </c>
      <c r="E30" s="6">
        <v>0.35</v>
      </c>
      <c r="F30" s="6"/>
      <c r="G30" s="6">
        <f>CONVERT(A30,"um","mm")</f>
        <v>0.21</v>
      </c>
      <c r="H30" s="6">
        <f t="shared" si="1"/>
        <v>2.2515387669959646</v>
      </c>
      <c r="I30" s="6">
        <v>0.52</v>
      </c>
      <c r="J30" s="6"/>
      <c r="K30" s="7"/>
    </row>
    <row r="31" spans="1:11" ht="8.25">
      <c r="A31" s="10">
        <v>250</v>
      </c>
      <c r="B31" s="11">
        <v>60</v>
      </c>
      <c r="C31" s="6">
        <v>99.8</v>
      </c>
      <c r="D31" s="6">
        <v>0.17</v>
      </c>
      <c r="E31" s="6">
        <v>0.15</v>
      </c>
      <c r="F31" s="6"/>
      <c r="G31" s="6">
        <f>CONVERT(A31,"um","mm")</f>
        <v>0.25</v>
      </c>
      <c r="H31" s="6">
        <f t="shared" si="1"/>
        <v>2</v>
      </c>
      <c r="I31" s="6">
        <v>0.17</v>
      </c>
      <c r="J31" s="6"/>
      <c r="K31" s="7"/>
    </row>
    <row r="32" spans="1:11" ht="8.25">
      <c r="A32" s="10">
        <v>297</v>
      </c>
      <c r="B32" s="11">
        <v>50</v>
      </c>
      <c r="C32" s="6">
        <v>99.98</v>
      </c>
      <c r="D32" s="6">
        <v>0.02</v>
      </c>
      <c r="E32" s="6">
        <v>0.02</v>
      </c>
      <c r="F32" s="6"/>
      <c r="G32" s="6">
        <f>CONVERT(A32,"um","mm")</f>
        <v>0.297</v>
      </c>
      <c r="H32" s="6">
        <f t="shared" si="1"/>
        <v>1.7514651638613215</v>
      </c>
      <c r="I32" s="6">
        <v>0.02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0.00026</v>
      </c>
      <c r="E33" s="6">
        <v>0.00026</v>
      </c>
      <c r="F33" s="6"/>
      <c r="G33" s="6">
        <f>CONVERT(A33,"um","mm")</f>
        <v>0.354</v>
      </c>
      <c r="H33" s="6">
        <f t="shared" si="1"/>
        <v>1.4981787345790896</v>
      </c>
      <c r="I33" s="6">
        <v>0.00026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37270.65</v>
      </c>
    </row>
    <row r="2" spans="1:5" ht="8.25">
      <c r="A2" s="1" t="s">
        <v>1</v>
      </c>
      <c r="B2" s="1" t="s">
        <v>73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74</v>
      </c>
      <c r="C3" s="1">
        <f>AVERAGE(E3:F3)</f>
        <v>12.208333333333334</v>
      </c>
      <c r="D3" s="1">
        <f>CONVERT(C3,"ft","m")</f>
        <v>3.7211</v>
      </c>
      <c r="E3" s="1">
        <f>CONVERT(VALUE(LEFT(B4,3)),"in","ft")</f>
        <v>12.083333333333334</v>
      </c>
      <c r="F3" s="1">
        <f>CONVERT(VALUE(RIGHT(B4,3)),"in","ft")</f>
        <v>12.333333333333334</v>
      </c>
    </row>
    <row r="4" spans="1:2" ht="8.25">
      <c r="A4" s="1" t="s">
        <v>5</v>
      </c>
      <c r="B4" s="1" t="s">
        <v>75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1.188</v>
      </c>
      <c r="V10" s="1">
        <f>CONVERT(U10,"um","mm")</f>
        <v>0.001188</v>
      </c>
      <c r="W10" s="1">
        <f>-LOG(V10/1,2)</f>
        <v>9.71724944852341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2.067</v>
      </c>
      <c r="V11" s="1">
        <f>CONVERT(U11,"um","mm")</f>
        <v>0.002067</v>
      </c>
      <c r="W11" s="1">
        <f aca="true" t="shared" si="2" ref="W11:W18">-LOG(V11/1,2)</f>
        <v>8.918245895898727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0.36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0.36</v>
      </c>
      <c r="O12" s="1" t="s">
        <v>11</v>
      </c>
      <c r="P12" s="1">
        <v>40.5</v>
      </c>
      <c r="Q12" s="1">
        <f>CONVERT(P12,"um","mm")</f>
        <v>0.0405</v>
      </c>
      <c r="R12" s="1">
        <f t="shared" si="0"/>
        <v>4.625934281777463</v>
      </c>
      <c r="T12" s="1">
        <v>16</v>
      </c>
      <c r="U12" s="1">
        <v>3.274</v>
      </c>
      <c r="V12" s="1">
        <f>CONVERT(U12,"um","mm")</f>
        <v>0.003274</v>
      </c>
      <c r="W12" s="1">
        <f t="shared" si="2"/>
        <v>8.254729962850021</v>
      </c>
    </row>
    <row r="13" spans="1:23" ht="8.25">
      <c r="A13" s="10">
        <v>0.49</v>
      </c>
      <c r="B13" s="11">
        <v>1100</v>
      </c>
      <c r="C13" s="6">
        <v>0.36</v>
      </c>
      <c r="D13" s="6">
        <v>99.6</v>
      </c>
      <c r="E13" s="6">
        <v>3.28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7">
        <v>3.28</v>
      </c>
      <c r="O13" s="1" t="s">
        <v>12</v>
      </c>
      <c r="P13" s="1">
        <v>21.49</v>
      </c>
      <c r="Q13" s="1">
        <f>CONVERT(P13,"um","mm")</f>
        <v>0.02149</v>
      </c>
      <c r="R13" s="1">
        <f t="shared" si="0"/>
        <v>5.540190707009028</v>
      </c>
      <c r="T13" s="1">
        <v>25</v>
      </c>
      <c r="U13" s="1">
        <v>5.494</v>
      </c>
      <c r="V13" s="1">
        <f>CONVERT(U13,"um","mm")</f>
        <v>0.005494</v>
      </c>
      <c r="W13" s="1">
        <f t="shared" si="2"/>
        <v>7.507927374248317</v>
      </c>
    </row>
    <row r="14" spans="1:23" ht="8.25">
      <c r="A14" s="10">
        <v>0.98</v>
      </c>
      <c r="B14" s="11">
        <v>1000</v>
      </c>
      <c r="C14" s="6">
        <v>3.64</v>
      </c>
      <c r="D14" s="6">
        <v>96.4</v>
      </c>
      <c r="E14" s="6">
        <v>5.73</v>
      </c>
      <c r="F14" s="6"/>
      <c r="G14" s="6">
        <f>CONVERT(A14,"um","mm")</f>
        <v>0.00098</v>
      </c>
      <c r="H14" s="6">
        <f t="shared" si="1"/>
        <v>9.994930630321603</v>
      </c>
      <c r="I14" s="6">
        <v>96.4</v>
      </c>
      <c r="J14" s="6">
        <v>10</v>
      </c>
      <c r="K14" s="7">
        <v>5.73</v>
      </c>
      <c r="O14" s="1" t="s">
        <v>29</v>
      </c>
      <c r="P14" s="1">
        <v>5.619</v>
      </c>
      <c r="Q14" s="1">
        <f>CONVERT(P14,"um","mm")</f>
        <v>0.005619</v>
      </c>
      <c r="R14" s="1">
        <f t="shared" si="0"/>
        <v>7.475470884359973</v>
      </c>
      <c r="T14" s="1">
        <v>50</v>
      </c>
      <c r="U14" s="1">
        <v>21.49</v>
      </c>
      <c r="V14" s="1">
        <f>CONVERT(U14,"um","mm")</f>
        <v>0.02149</v>
      </c>
      <c r="W14" s="1">
        <f t="shared" si="2"/>
        <v>5.540190707009028</v>
      </c>
    </row>
    <row r="15" spans="1:23" ht="8.25">
      <c r="A15" s="10">
        <v>1.95</v>
      </c>
      <c r="B15" s="11">
        <v>900</v>
      </c>
      <c r="C15" s="6">
        <v>9.38</v>
      </c>
      <c r="D15" s="6">
        <v>90.6</v>
      </c>
      <c r="E15" s="6">
        <v>9.45</v>
      </c>
      <c r="F15" s="6"/>
      <c r="G15" s="6">
        <f>CONVERT(A15,"um","mm")</f>
        <v>0.00195</v>
      </c>
      <c r="H15" s="6">
        <f t="shared" si="1"/>
        <v>9.002310160687202</v>
      </c>
      <c r="I15" s="6">
        <v>90.6</v>
      </c>
      <c r="J15" s="6">
        <v>9</v>
      </c>
      <c r="K15" s="7">
        <v>9.45</v>
      </c>
      <c r="O15" s="1" t="s">
        <v>13</v>
      </c>
      <c r="P15" s="1">
        <v>1.885</v>
      </c>
      <c r="Q15" s="1">
        <f>CONVERT(P15,"um","mm")</f>
        <v>0.001885</v>
      </c>
      <c r="R15" s="1">
        <f t="shared" si="0"/>
        <v>9.051219761168149</v>
      </c>
      <c r="T15" s="1">
        <v>75</v>
      </c>
      <c r="U15" s="1">
        <v>51.97</v>
      </c>
      <c r="V15" s="1">
        <f>CONVERT(U15,"um","mm")</f>
        <v>0.05197</v>
      </c>
      <c r="W15" s="1">
        <f t="shared" si="2"/>
        <v>4.266177130768909</v>
      </c>
    </row>
    <row r="16" spans="1:23" ht="8.25">
      <c r="A16" s="10">
        <v>3.9</v>
      </c>
      <c r="B16" s="11">
        <v>800</v>
      </c>
      <c r="C16" s="6">
        <v>18.8</v>
      </c>
      <c r="D16" s="6">
        <v>81.2</v>
      </c>
      <c r="E16" s="6">
        <v>12.8</v>
      </c>
      <c r="F16" s="6"/>
      <c r="G16" s="6">
        <f>CONVERT(A16,"um","mm")</f>
        <v>0.0039</v>
      </c>
      <c r="H16" s="6">
        <f t="shared" si="1"/>
        <v>8.002310160687202</v>
      </c>
      <c r="I16" s="6">
        <v>81.2</v>
      </c>
      <c r="J16" s="6">
        <v>8</v>
      </c>
      <c r="K16" s="7">
        <v>12.8</v>
      </c>
      <c r="O16" s="1" t="s">
        <v>14</v>
      </c>
      <c r="P16" s="1">
        <v>50.22</v>
      </c>
      <c r="Q16" s="1">
        <f>CONVERT(P16,"um","mm")</f>
        <v>0.05022</v>
      </c>
      <c r="R16" s="1">
        <f t="shared" si="0"/>
        <v>4.315594161165312</v>
      </c>
      <c r="T16" s="1">
        <v>84</v>
      </c>
      <c r="U16" s="1">
        <v>67.45</v>
      </c>
      <c r="V16" s="1">
        <f>CONVERT(U16,"um","mm")</f>
        <v>0.06745</v>
      </c>
      <c r="W16" s="1">
        <f t="shared" si="2"/>
        <v>3.890037746601182</v>
      </c>
    </row>
    <row r="17" spans="1:23" ht="8.25">
      <c r="A17" s="10">
        <v>7.8</v>
      </c>
      <c r="B17" s="11">
        <v>700</v>
      </c>
      <c r="C17" s="6">
        <v>31.6</v>
      </c>
      <c r="D17" s="6">
        <v>68.4</v>
      </c>
      <c r="E17" s="6">
        <v>12.3</v>
      </c>
      <c r="F17" s="6"/>
      <c r="G17" s="6">
        <f>CONVERT(A17,"um","mm")</f>
        <v>0.0078</v>
      </c>
      <c r="H17" s="6">
        <f t="shared" si="1"/>
        <v>7.002310160687201</v>
      </c>
      <c r="I17" s="6">
        <v>68.4</v>
      </c>
      <c r="J17" s="6">
        <v>7</v>
      </c>
      <c r="K17" s="7">
        <v>12.3</v>
      </c>
      <c r="O17" s="1" t="s">
        <v>15</v>
      </c>
      <c r="P17" s="1">
        <v>63.96</v>
      </c>
      <c r="T17" s="1">
        <v>90</v>
      </c>
      <c r="U17" s="1">
        <v>86.12</v>
      </c>
      <c r="V17" s="1">
        <f>CONVERT(U17,"um","mm")</f>
        <v>0.08612</v>
      </c>
      <c r="W17" s="1">
        <f t="shared" si="2"/>
        <v>3.537507870269578</v>
      </c>
    </row>
    <row r="18" spans="1:23" ht="8.25">
      <c r="A18" s="10">
        <v>15.6</v>
      </c>
      <c r="B18" s="11">
        <v>600</v>
      </c>
      <c r="C18" s="6">
        <v>44</v>
      </c>
      <c r="D18" s="6">
        <v>56</v>
      </c>
      <c r="E18" s="6">
        <v>14.3</v>
      </c>
      <c r="F18" s="6"/>
      <c r="G18" s="6">
        <f>CONVERT(A18,"um","mm")</f>
        <v>0.0156</v>
      </c>
      <c r="H18" s="6">
        <f t="shared" si="1"/>
        <v>6.002310160687201</v>
      </c>
      <c r="I18" s="6">
        <v>56</v>
      </c>
      <c r="J18" s="6">
        <v>6</v>
      </c>
      <c r="K18" s="7">
        <v>14.3</v>
      </c>
      <c r="O18" s="1" t="s">
        <v>16</v>
      </c>
      <c r="P18" s="1">
        <v>4090</v>
      </c>
      <c r="T18" s="1">
        <v>95</v>
      </c>
      <c r="U18" s="1">
        <v>129.1</v>
      </c>
      <c r="V18" s="1">
        <f>CONVERT(U18,"um","mm")</f>
        <v>0.1291</v>
      </c>
      <c r="W18" s="1">
        <f t="shared" si="2"/>
        <v>2.953439094242259</v>
      </c>
    </row>
    <row r="19" spans="1:16" ht="8.25">
      <c r="A19" s="10">
        <v>31.2</v>
      </c>
      <c r="B19" s="11">
        <v>500</v>
      </c>
      <c r="C19" s="6">
        <v>58.3</v>
      </c>
      <c r="D19" s="6">
        <v>41.7</v>
      </c>
      <c r="E19" s="6">
        <v>4.96</v>
      </c>
      <c r="F19" s="6"/>
      <c r="G19" s="6">
        <f>CONVERT(A19,"um","mm")</f>
        <v>0.0312</v>
      </c>
      <c r="H19" s="6">
        <f t="shared" si="1"/>
        <v>5.002310160687201</v>
      </c>
      <c r="I19" s="6">
        <v>41.7</v>
      </c>
      <c r="J19" s="6">
        <v>5</v>
      </c>
      <c r="K19" s="7">
        <f>SUM(E19+E20+E21+E22)</f>
        <v>23.349999999999998</v>
      </c>
      <c r="O19" s="1" t="s">
        <v>17</v>
      </c>
      <c r="P19" s="1">
        <v>157.9</v>
      </c>
    </row>
    <row r="20" spans="1:31" ht="8.25">
      <c r="A20" s="10">
        <v>37.2</v>
      </c>
      <c r="B20" s="11">
        <v>400</v>
      </c>
      <c r="C20" s="6">
        <v>63.2</v>
      </c>
      <c r="D20" s="6">
        <v>36.8</v>
      </c>
      <c r="E20" s="6">
        <v>5.8</v>
      </c>
      <c r="F20" s="6"/>
      <c r="G20" s="6">
        <f>CONVERT(A20,"um","mm")</f>
        <v>0.0372</v>
      </c>
      <c r="H20" s="6">
        <f t="shared" si="1"/>
        <v>4.748553568441418</v>
      </c>
      <c r="I20" s="6">
        <v>36.8</v>
      </c>
      <c r="J20" s="6">
        <v>4</v>
      </c>
      <c r="K20" s="7">
        <f>SUM(E23+E24+E25+E26)</f>
        <v>13.139999999999999</v>
      </c>
      <c r="O20" s="1" t="s">
        <v>30</v>
      </c>
      <c r="P20" s="1">
        <v>4.512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69</v>
      </c>
      <c r="D21" s="6">
        <v>31</v>
      </c>
      <c r="E21" s="6">
        <v>6.46</v>
      </c>
      <c r="F21" s="6"/>
      <c r="G21" s="6">
        <f>CONVERT(A21,"um","mm")</f>
        <v>0.0442</v>
      </c>
      <c r="H21" s="6">
        <f t="shared" si="1"/>
        <v>4.499809820158018</v>
      </c>
      <c r="I21" s="6">
        <v>31</v>
      </c>
      <c r="J21" s="6">
        <v>3</v>
      </c>
      <c r="K21" s="7">
        <f>SUM(E27+E28+E29+E30)</f>
        <v>3.4499999999999993</v>
      </c>
      <c r="O21" s="1" t="s">
        <v>31</v>
      </c>
      <c r="P21" s="1">
        <v>27.19</v>
      </c>
      <c r="U21" s="1">
        <v>0.001188</v>
      </c>
      <c r="V21" s="1">
        <v>0.002067</v>
      </c>
      <c r="W21" s="1">
        <v>0.003274</v>
      </c>
      <c r="X21" s="1">
        <v>0.005494</v>
      </c>
      <c r="Y21" s="1">
        <v>0.02149</v>
      </c>
      <c r="Z21" s="1">
        <v>0.05197</v>
      </c>
      <c r="AA21" s="1">
        <v>0.06745</v>
      </c>
      <c r="AB21" s="1">
        <v>0.08612</v>
      </c>
      <c r="AC21" s="1">
        <v>0.1291</v>
      </c>
      <c r="AD21" s="1">
        <f>((W21+AA21)/2)</f>
        <v>0.035362</v>
      </c>
    </row>
    <row r="22" spans="1:31" ht="8.25">
      <c r="A22" s="10">
        <v>52.6</v>
      </c>
      <c r="B22" s="11">
        <v>270</v>
      </c>
      <c r="C22" s="6">
        <v>75.5</v>
      </c>
      <c r="D22" s="6">
        <v>24.5</v>
      </c>
      <c r="E22" s="6">
        <v>6.13</v>
      </c>
      <c r="F22" s="6"/>
      <c r="G22" s="6">
        <f>CONVERT(A22,"um","mm")</f>
        <v>0.0526</v>
      </c>
      <c r="H22" s="6">
        <f t="shared" si="1"/>
        <v>4.2487933902571475</v>
      </c>
      <c r="I22" s="6">
        <v>24.5</v>
      </c>
      <c r="J22" s="6">
        <v>2</v>
      </c>
      <c r="K22" s="7">
        <f>SUM(E31+E32+E33+E34)</f>
        <v>1.44</v>
      </c>
      <c r="U22" s="1">
        <v>9.71724944852341</v>
      </c>
      <c r="V22" s="1">
        <v>8.918245895898727</v>
      </c>
      <c r="W22" s="1">
        <v>8.254729962850021</v>
      </c>
      <c r="X22" s="1">
        <v>7.507927374248317</v>
      </c>
      <c r="Y22" s="1">
        <v>5.540190707009028</v>
      </c>
      <c r="Z22" s="1">
        <v>4.266177130768909</v>
      </c>
      <c r="AA22" s="1">
        <v>3.890037746601182</v>
      </c>
      <c r="AB22" s="1">
        <v>3.537507870269578</v>
      </c>
      <c r="AC22" s="1">
        <v>2.953439094242259</v>
      </c>
      <c r="AD22" s="1">
        <f>((W22+AA22)/2)</f>
        <v>6.072383854725602</v>
      </c>
      <c r="AE22" s="1">
        <f>((X22-AB22)/2)</f>
        <v>1.9852097519893697</v>
      </c>
    </row>
    <row r="23" spans="1:11" ht="8.25">
      <c r="A23" s="10">
        <v>62.5</v>
      </c>
      <c r="B23" s="11">
        <v>230</v>
      </c>
      <c r="C23" s="6">
        <v>81.6</v>
      </c>
      <c r="D23" s="6">
        <v>18.4</v>
      </c>
      <c r="E23" s="6">
        <v>5</v>
      </c>
      <c r="F23" s="6"/>
      <c r="G23" s="6">
        <f>CONVERT(A23,"um","mm")</f>
        <v>0.0625</v>
      </c>
      <c r="H23" s="6">
        <f t="shared" si="1"/>
        <v>4</v>
      </c>
      <c r="I23" s="6">
        <v>18.4</v>
      </c>
      <c r="J23" s="6">
        <v>1</v>
      </c>
      <c r="K23" s="7">
        <f>SUM(E35+E36+E37+E38)</f>
        <v>0.36150000000000004</v>
      </c>
    </row>
    <row r="24" spans="1:17" ht="8.25">
      <c r="A24" s="10">
        <v>74</v>
      </c>
      <c r="B24" s="11">
        <v>200</v>
      </c>
      <c r="C24" s="6">
        <v>86.6</v>
      </c>
      <c r="D24" s="6">
        <v>13.4</v>
      </c>
      <c r="E24" s="6">
        <v>3.78</v>
      </c>
      <c r="F24" s="6"/>
      <c r="G24" s="6">
        <f>CONVERT(A24,"um","mm")</f>
        <v>0.074</v>
      </c>
      <c r="H24" s="6">
        <f t="shared" si="1"/>
        <v>3.7563309190331378</v>
      </c>
      <c r="I24" s="6">
        <v>13.4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90.4</v>
      </c>
      <c r="D25" s="6">
        <v>9.62</v>
      </c>
      <c r="E25" s="6">
        <v>2.61</v>
      </c>
      <c r="F25" s="6"/>
      <c r="G25" s="6">
        <f>CONVERT(A25,"um","mm")</f>
        <v>0.088</v>
      </c>
      <c r="H25" s="6">
        <f t="shared" si="1"/>
        <v>3.50635266602479</v>
      </c>
      <c r="I25" s="6">
        <v>9.62</v>
      </c>
      <c r="J25" s="6">
        <v>-1</v>
      </c>
      <c r="K25" s="7">
        <f>SUM(E43+E44)</f>
        <v>0</v>
      </c>
      <c r="O25" s="1">
        <f>SUM(K25+K24+K23+K22+K21+K20)</f>
        <v>18.391499999999997</v>
      </c>
      <c r="P25" s="1">
        <f>SUM(K19+K18+K17+K16)</f>
        <v>62.75</v>
      </c>
      <c r="Q25" s="1">
        <f>SUM(K15+K14+K13+K12+K11+K10)</f>
        <v>18.82</v>
      </c>
    </row>
    <row r="26" spans="1:11" ht="8.25">
      <c r="A26" s="10">
        <v>105</v>
      </c>
      <c r="B26" s="11">
        <v>140</v>
      </c>
      <c r="C26" s="6">
        <v>93</v>
      </c>
      <c r="D26" s="6">
        <v>7.01</v>
      </c>
      <c r="E26" s="6">
        <v>1.75</v>
      </c>
      <c r="F26" s="6"/>
      <c r="G26" s="6">
        <f>CONVERT(A26,"um","mm")</f>
        <v>0.105</v>
      </c>
      <c r="H26" s="6">
        <f t="shared" si="1"/>
        <v>3.2515387669959646</v>
      </c>
      <c r="I26" s="6">
        <v>7.01</v>
      </c>
      <c r="J26" s="6"/>
      <c r="K26" s="7"/>
    </row>
    <row r="27" spans="1:11" ht="8.25">
      <c r="A27" s="10">
        <v>125</v>
      </c>
      <c r="B27" s="11">
        <v>120</v>
      </c>
      <c r="C27" s="6">
        <v>94.7</v>
      </c>
      <c r="D27" s="6">
        <v>5.26</v>
      </c>
      <c r="E27" s="6">
        <v>1.27</v>
      </c>
      <c r="F27" s="6"/>
      <c r="G27" s="6">
        <f>CONVERT(A27,"um","mm")</f>
        <v>0.125</v>
      </c>
      <c r="H27" s="6">
        <f t="shared" si="1"/>
        <v>3</v>
      </c>
      <c r="I27" s="6">
        <v>5.26</v>
      </c>
      <c r="J27" s="6"/>
      <c r="K27" s="7"/>
    </row>
    <row r="28" spans="1:11" ht="8.25">
      <c r="A28" s="10">
        <v>149</v>
      </c>
      <c r="B28" s="11">
        <v>100</v>
      </c>
      <c r="C28" s="6">
        <v>96</v>
      </c>
      <c r="D28" s="6">
        <v>3.98</v>
      </c>
      <c r="E28" s="6">
        <v>0.95</v>
      </c>
      <c r="F28" s="6"/>
      <c r="G28" s="6">
        <f>CONVERT(A28,"um","mm")</f>
        <v>0.149</v>
      </c>
      <c r="H28" s="6">
        <f t="shared" si="1"/>
        <v>2.746615764199926</v>
      </c>
      <c r="I28" s="6">
        <v>3.98</v>
      </c>
      <c r="J28" s="6"/>
      <c r="K28" s="7"/>
    </row>
    <row r="29" spans="1:11" ht="8.25">
      <c r="A29" s="10">
        <v>177</v>
      </c>
      <c r="B29" s="11">
        <v>80</v>
      </c>
      <c r="C29" s="6">
        <v>97</v>
      </c>
      <c r="D29" s="6">
        <v>3.03</v>
      </c>
      <c r="E29" s="6">
        <v>0.72</v>
      </c>
      <c r="F29" s="6"/>
      <c r="G29" s="6">
        <f>CONVERT(A29,"um","mm")</f>
        <v>0.177</v>
      </c>
      <c r="H29" s="6">
        <f t="shared" si="1"/>
        <v>2.49817873457909</v>
      </c>
      <c r="I29" s="6">
        <v>3.03</v>
      </c>
      <c r="J29" s="6"/>
      <c r="K29" s="7"/>
    </row>
    <row r="30" spans="1:11" ht="8.25">
      <c r="A30" s="10">
        <v>210</v>
      </c>
      <c r="B30" s="11">
        <v>70</v>
      </c>
      <c r="C30" s="6">
        <v>97.7</v>
      </c>
      <c r="D30" s="6">
        <v>2.32</v>
      </c>
      <c r="E30" s="6">
        <v>0.51</v>
      </c>
      <c r="F30" s="6"/>
      <c r="G30" s="6">
        <f>CONVERT(A30,"um","mm")</f>
        <v>0.21</v>
      </c>
      <c r="H30" s="6">
        <f t="shared" si="1"/>
        <v>2.2515387669959646</v>
      </c>
      <c r="I30" s="6">
        <v>2.32</v>
      </c>
      <c r="J30" s="6"/>
      <c r="K30" s="7"/>
    </row>
    <row r="31" spans="1:11" ht="8.25">
      <c r="A31" s="10">
        <v>250</v>
      </c>
      <c r="B31" s="11">
        <v>60</v>
      </c>
      <c r="C31" s="6">
        <v>98.2</v>
      </c>
      <c r="D31" s="6">
        <v>1.81</v>
      </c>
      <c r="E31" s="6">
        <v>0.33</v>
      </c>
      <c r="F31" s="6"/>
      <c r="G31" s="6">
        <f>CONVERT(A31,"um","mm")</f>
        <v>0.25</v>
      </c>
      <c r="H31" s="6">
        <f t="shared" si="1"/>
        <v>2</v>
      </c>
      <c r="I31" s="6">
        <v>1.81</v>
      </c>
      <c r="J31" s="6"/>
      <c r="K31" s="7"/>
    </row>
    <row r="32" spans="1:11" ht="8.25">
      <c r="A32" s="10">
        <v>297</v>
      </c>
      <c r="B32" s="11">
        <v>50</v>
      </c>
      <c r="C32" s="6">
        <v>98.5</v>
      </c>
      <c r="D32" s="6">
        <v>1.47</v>
      </c>
      <c r="E32" s="6">
        <v>0.31</v>
      </c>
      <c r="F32" s="6"/>
      <c r="G32" s="6">
        <f>CONVERT(A32,"um","mm")</f>
        <v>0.297</v>
      </c>
      <c r="H32" s="6">
        <f t="shared" si="1"/>
        <v>1.7514651638613215</v>
      </c>
      <c r="I32" s="6">
        <v>1.47</v>
      </c>
      <c r="J32" s="6"/>
      <c r="K32" s="7"/>
    </row>
    <row r="33" spans="1:11" ht="8.25">
      <c r="A33" s="10">
        <v>354</v>
      </c>
      <c r="B33" s="11">
        <v>45</v>
      </c>
      <c r="C33" s="6">
        <v>98.8</v>
      </c>
      <c r="D33" s="6">
        <v>1.16</v>
      </c>
      <c r="E33" s="6">
        <v>0.38</v>
      </c>
      <c r="F33" s="6"/>
      <c r="G33" s="6">
        <f>CONVERT(A33,"um","mm")</f>
        <v>0.354</v>
      </c>
      <c r="H33" s="6">
        <f t="shared" si="1"/>
        <v>1.4981787345790896</v>
      </c>
      <c r="I33" s="6">
        <v>1.16</v>
      </c>
      <c r="J33" s="6"/>
      <c r="K33" s="7"/>
    </row>
    <row r="34" spans="1:11" ht="8.25">
      <c r="A34" s="10">
        <v>420</v>
      </c>
      <c r="B34" s="11">
        <v>40</v>
      </c>
      <c r="C34" s="6">
        <v>99.2</v>
      </c>
      <c r="D34" s="6">
        <v>0.79</v>
      </c>
      <c r="E34" s="6">
        <v>0.42</v>
      </c>
      <c r="F34" s="6"/>
      <c r="G34" s="6">
        <f>CONVERT(A34,"um","mm")</f>
        <v>0.42</v>
      </c>
      <c r="H34" s="6">
        <f t="shared" si="1"/>
        <v>1.2515387669959643</v>
      </c>
      <c r="I34" s="6">
        <v>0.79</v>
      </c>
      <c r="J34" s="6"/>
      <c r="K34" s="7"/>
    </row>
    <row r="35" spans="1:11" ht="8.25">
      <c r="A35" s="10">
        <v>500</v>
      </c>
      <c r="B35" s="11">
        <v>35</v>
      </c>
      <c r="C35" s="6">
        <v>99.6</v>
      </c>
      <c r="D35" s="6">
        <v>0.36</v>
      </c>
      <c r="E35" s="6">
        <v>0.28</v>
      </c>
      <c r="F35" s="6"/>
      <c r="G35" s="6">
        <f>CONVERT(A35,"um","mm")</f>
        <v>0.5</v>
      </c>
      <c r="H35" s="6">
        <f t="shared" si="1"/>
        <v>1</v>
      </c>
      <c r="I35" s="6">
        <v>0.36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0.082</v>
      </c>
      <c r="E36" s="6">
        <v>0.079</v>
      </c>
      <c r="F36" s="6"/>
      <c r="G36" s="6">
        <f>CONVERT(A36,"um","mm")</f>
        <v>0.59</v>
      </c>
      <c r="H36" s="6">
        <f t="shared" si="1"/>
        <v>0.7612131404128836</v>
      </c>
      <c r="I36" s="6">
        <v>0.082</v>
      </c>
      <c r="J36" s="6"/>
      <c r="K36" s="7"/>
    </row>
    <row r="37" spans="1:11" ht="8.25">
      <c r="A37" s="10">
        <v>710</v>
      </c>
      <c r="B37" s="11">
        <v>25</v>
      </c>
      <c r="C37" s="6">
        <v>99.998</v>
      </c>
      <c r="D37" s="6">
        <v>0.0025</v>
      </c>
      <c r="E37" s="6">
        <v>0.0025</v>
      </c>
      <c r="F37" s="6"/>
      <c r="G37" s="6">
        <f>CONVERT(A37,"um","mm")</f>
        <v>0.71</v>
      </c>
      <c r="H37" s="6">
        <f t="shared" si="1"/>
        <v>0.49410907027004275</v>
      </c>
      <c r="I37" s="6">
        <v>0.0025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37270.649305555555</v>
      </c>
    </row>
    <row r="2" spans="1:5" ht="8.25">
      <c r="A2" s="1" t="s">
        <v>1</v>
      </c>
      <c r="B2" s="1" t="s">
        <v>70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71</v>
      </c>
      <c r="C3" s="1">
        <f>AVERAGE(E3:F3)</f>
        <v>10.541666666666666</v>
      </c>
      <c r="D3" s="1">
        <f>CONVERT(C3,"ft","m")</f>
        <v>3.2131</v>
      </c>
      <c r="E3" s="1">
        <f>CONVERT(VALUE(LEFT(B4,3)),"in","ft")</f>
        <v>10.416666666666666</v>
      </c>
      <c r="F3" s="1">
        <f>CONVERT(VALUE(RIGHT(B4,3)),"in","ft")</f>
        <v>10.666666666666666</v>
      </c>
    </row>
    <row r="4" spans="1:2" ht="8.25">
      <c r="A4" s="1" t="s">
        <v>5</v>
      </c>
      <c r="B4" s="1" t="s">
        <v>72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0.995</v>
      </c>
      <c r="V10" s="1">
        <f>CONVERT(U10,"um","mm")</f>
        <v>0.000995</v>
      </c>
      <c r="W10" s="1">
        <f>-LOG(V10/1,2)</f>
        <v>9.973015853893164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1.622</v>
      </c>
      <c r="V11" s="1">
        <f>CONVERT(U11,"um","mm")</f>
        <v>0.0016220000000000002</v>
      </c>
      <c r="W11" s="1">
        <f aca="true" t="shared" si="2" ref="W11:W18">-LOG(V11/1,2)</f>
        <v>9.2680104651069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0.48</v>
      </c>
      <c r="O12" s="1" t="s">
        <v>11</v>
      </c>
      <c r="P12" s="1">
        <v>27.06</v>
      </c>
      <c r="Q12" s="1">
        <f>CONVERT(P12,"um","mm")</f>
        <v>0.02706</v>
      </c>
      <c r="R12" s="1">
        <f t="shared" si="0"/>
        <v>5.207694350460275</v>
      </c>
      <c r="T12" s="1">
        <v>16</v>
      </c>
      <c r="U12" s="1">
        <v>2.526</v>
      </c>
      <c r="V12" s="1">
        <f>CONVERT(U12,"um","mm")</f>
        <v>0.0025259999999999996</v>
      </c>
      <c r="W12" s="1">
        <f t="shared" si="2"/>
        <v>8.628929645536623</v>
      </c>
    </row>
    <row r="13" spans="1:23" ht="8.25">
      <c r="A13" s="10">
        <v>0.49</v>
      </c>
      <c r="B13" s="11">
        <v>1100</v>
      </c>
      <c r="C13" s="6">
        <v>0.48</v>
      </c>
      <c r="D13" s="6">
        <v>99.5</v>
      </c>
      <c r="E13" s="6">
        <v>4.39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4.39</v>
      </c>
      <c r="O13" s="1" t="s">
        <v>12</v>
      </c>
      <c r="P13" s="1">
        <v>11.73</v>
      </c>
      <c r="Q13" s="1">
        <f>CONVERT(P13,"um","mm")</f>
        <v>0.01173</v>
      </c>
      <c r="R13" s="1">
        <f t="shared" si="0"/>
        <v>6.413653176408303</v>
      </c>
      <c r="T13" s="1">
        <v>25</v>
      </c>
      <c r="U13" s="1">
        <v>4.108</v>
      </c>
      <c r="V13" s="1">
        <f>CONVERT(U13,"um","mm")</f>
        <v>0.004108</v>
      </c>
      <c r="W13" s="1">
        <f t="shared" si="2"/>
        <v>7.927348103005979</v>
      </c>
    </row>
    <row r="14" spans="1:23" ht="8.25">
      <c r="A14" s="10">
        <v>0.98</v>
      </c>
      <c r="B14" s="11">
        <v>1000</v>
      </c>
      <c r="C14" s="6">
        <v>4.87</v>
      </c>
      <c r="D14" s="6">
        <v>95.1</v>
      </c>
      <c r="E14" s="6">
        <v>7.41</v>
      </c>
      <c r="F14" s="6"/>
      <c r="G14" s="6">
        <f>CONVERT(A14,"um","mm")</f>
        <v>0.00098</v>
      </c>
      <c r="H14" s="6">
        <f t="shared" si="1"/>
        <v>9.994930630321603</v>
      </c>
      <c r="I14" s="6">
        <v>95.1</v>
      </c>
      <c r="J14" s="6">
        <v>10</v>
      </c>
      <c r="K14" s="7">
        <v>7.41</v>
      </c>
      <c r="O14" s="1" t="s">
        <v>29</v>
      </c>
      <c r="P14" s="1">
        <v>4.415</v>
      </c>
      <c r="Q14" s="1">
        <f>CONVERT(P14,"um","mm")</f>
        <v>0.004415</v>
      </c>
      <c r="R14" s="1">
        <f t="shared" si="0"/>
        <v>7.823370846788346</v>
      </c>
      <c r="T14" s="1">
        <v>50</v>
      </c>
      <c r="U14" s="1">
        <v>11.73</v>
      </c>
      <c r="V14" s="1">
        <f>CONVERT(U14,"um","mm")</f>
        <v>0.01173</v>
      </c>
      <c r="W14" s="1">
        <f t="shared" si="2"/>
        <v>6.413653176408303</v>
      </c>
    </row>
    <row r="15" spans="1:23" ht="8.25">
      <c r="A15" s="10">
        <v>1.95</v>
      </c>
      <c r="B15" s="11">
        <v>900</v>
      </c>
      <c r="C15" s="6">
        <v>12.3</v>
      </c>
      <c r="D15" s="6">
        <v>87.7</v>
      </c>
      <c r="E15" s="6">
        <v>11.6</v>
      </c>
      <c r="F15" s="6"/>
      <c r="G15" s="6">
        <f>CONVERT(A15,"um","mm")</f>
        <v>0.00195</v>
      </c>
      <c r="H15" s="6">
        <f t="shared" si="1"/>
        <v>9.002310160687202</v>
      </c>
      <c r="I15" s="6">
        <v>87.7</v>
      </c>
      <c r="J15" s="6">
        <v>9</v>
      </c>
      <c r="K15" s="7">
        <v>11.6</v>
      </c>
      <c r="O15" s="1" t="s">
        <v>13</v>
      </c>
      <c r="P15" s="1">
        <v>2.307</v>
      </c>
      <c r="Q15" s="1">
        <f>CONVERT(P15,"um","mm")</f>
        <v>0.002307</v>
      </c>
      <c r="R15" s="1">
        <f t="shared" si="0"/>
        <v>8.759766280641191</v>
      </c>
      <c r="T15" s="1">
        <v>75</v>
      </c>
      <c r="U15" s="1">
        <v>28.35</v>
      </c>
      <c r="V15" s="1">
        <f>CONVERT(U15,"um","mm")</f>
        <v>0.02835</v>
      </c>
      <c r="W15" s="1">
        <f t="shared" si="2"/>
        <v>5.140507454607221</v>
      </c>
    </row>
    <row r="16" spans="1:23" ht="8.25">
      <c r="A16" s="10">
        <v>3.9</v>
      </c>
      <c r="B16" s="11">
        <v>800</v>
      </c>
      <c r="C16" s="6">
        <v>23.9</v>
      </c>
      <c r="D16" s="6">
        <v>76.1</v>
      </c>
      <c r="E16" s="6">
        <v>16</v>
      </c>
      <c r="F16" s="6"/>
      <c r="G16" s="6">
        <f>CONVERT(A16,"um","mm")</f>
        <v>0.0039</v>
      </c>
      <c r="H16" s="6">
        <f t="shared" si="1"/>
        <v>8.002310160687202</v>
      </c>
      <c r="I16" s="6">
        <v>76.1</v>
      </c>
      <c r="J16" s="6">
        <v>8</v>
      </c>
      <c r="K16" s="7">
        <v>16</v>
      </c>
      <c r="O16" s="1" t="s">
        <v>14</v>
      </c>
      <c r="P16" s="1">
        <v>21.69</v>
      </c>
      <c r="Q16" s="1">
        <f>CONVERT(P16,"um","mm")</f>
        <v>0.02169</v>
      </c>
      <c r="R16" s="1">
        <f t="shared" si="0"/>
        <v>5.526826136764537</v>
      </c>
      <c r="T16" s="1">
        <v>84</v>
      </c>
      <c r="U16" s="1">
        <v>40.36</v>
      </c>
      <c r="V16" s="1">
        <f>CONVERT(U16,"um","mm")</f>
        <v>0.04036</v>
      </c>
      <c r="W16" s="1">
        <f t="shared" si="2"/>
        <v>4.6309300153304545</v>
      </c>
    </row>
    <row r="17" spans="1:23" ht="8.25">
      <c r="A17" s="10">
        <v>7.8</v>
      </c>
      <c r="B17" s="11">
        <v>700</v>
      </c>
      <c r="C17" s="6">
        <v>39.9</v>
      </c>
      <c r="D17" s="6">
        <v>60.1</v>
      </c>
      <c r="E17" s="6">
        <v>17.6</v>
      </c>
      <c r="F17" s="6"/>
      <c r="G17" s="6">
        <f>CONVERT(A17,"um","mm")</f>
        <v>0.0078</v>
      </c>
      <c r="H17" s="6">
        <f t="shared" si="1"/>
        <v>7.002310160687201</v>
      </c>
      <c r="I17" s="6">
        <v>60.1</v>
      </c>
      <c r="J17" s="6">
        <v>7</v>
      </c>
      <c r="K17" s="7">
        <v>17.6</v>
      </c>
      <c r="O17" s="1" t="s">
        <v>15</v>
      </c>
      <c r="P17" s="1">
        <v>45.46</v>
      </c>
      <c r="T17" s="1">
        <v>90</v>
      </c>
      <c r="U17" s="1">
        <v>57.81</v>
      </c>
      <c r="V17" s="1">
        <f>CONVERT(U17,"um","mm")</f>
        <v>0.05781</v>
      </c>
      <c r="W17" s="1">
        <f t="shared" si="2"/>
        <v>4.112537117419935</v>
      </c>
    </row>
    <row r="18" spans="1:23" ht="8.25">
      <c r="A18" s="10">
        <v>15.6</v>
      </c>
      <c r="B18" s="11">
        <v>600</v>
      </c>
      <c r="C18" s="6">
        <v>57.5</v>
      </c>
      <c r="D18" s="6">
        <v>42.5</v>
      </c>
      <c r="E18" s="6">
        <v>20.2</v>
      </c>
      <c r="F18" s="6"/>
      <c r="G18" s="6">
        <f>CONVERT(A18,"um","mm")</f>
        <v>0.0156</v>
      </c>
      <c r="H18" s="6">
        <f t="shared" si="1"/>
        <v>6.002310160687201</v>
      </c>
      <c r="I18" s="6">
        <v>42.5</v>
      </c>
      <c r="J18" s="6">
        <v>6</v>
      </c>
      <c r="K18" s="7">
        <v>20.2</v>
      </c>
      <c r="O18" s="1" t="s">
        <v>16</v>
      </c>
      <c r="P18" s="1">
        <v>2066</v>
      </c>
      <c r="T18" s="1">
        <v>95</v>
      </c>
      <c r="U18" s="1">
        <v>123.7</v>
      </c>
      <c r="V18" s="1">
        <f>CONVERT(U18,"um","mm")</f>
        <v>0.1237</v>
      </c>
      <c r="W18" s="1">
        <f t="shared" si="2"/>
        <v>3.0150825945730797</v>
      </c>
    </row>
    <row r="19" spans="1:16" ht="8.25">
      <c r="A19" s="10">
        <v>31.2</v>
      </c>
      <c r="B19" s="11">
        <v>500</v>
      </c>
      <c r="C19" s="6">
        <v>77.7</v>
      </c>
      <c r="D19" s="6">
        <v>22.3</v>
      </c>
      <c r="E19" s="6">
        <v>4.48</v>
      </c>
      <c r="F19" s="6"/>
      <c r="G19" s="6">
        <f>CONVERT(A19,"um","mm")</f>
        <v>0.0312</v>
      </c>
      <c r="H19" s="6">
        <f t="shared" si="1"/>
        <v>5.002310160687201</v>
      </c>
      <c r="I19" s="6">
        <v>22.3</v>
      </c>
      <c r="J19" s="6">
        <v>5</v>
      </c>
      <c r="K19" s="7">
        <f>SUM(E19+E20+E21+E22)</f>
        <v>13.14</v>
      </c>
      <c r="O19" s="1" t="s">
        <v>17</v>
      </c>
      <c r="P19" s="1">
        <v>168</v>
      </c>
    </row>
    <row r="20" spans="1:31" ht="8.25">
      <c r="A20" s="10">
        <v>37.2</v>
      </c>
      <c r="B20" s="11">
        <v>400</v>
      </c>
      <c r="C20" s="6">
        <v>82.1</v>
      </c>
      <c r="D20" s="6">
        <v>17.9</v>
      </c>
      <c r="E20" s="6">
        <v>3.75</v>
      </c>
      <c r="F20" s="6"/>
      <c r="G20" s="6">
        <f>CONVERT(A20,"um","mm")</f>
        <v>0.0372</v>
      </c>
      <c r="H20" s="6">
        <f t="shared" si="1"/>
        <v>4.748553568441418</v>
      </c>
      <c r="I20" s="6">
        <v>17.9</v>
      </c>
      <c r="J20" s="6">
        <v>4</v>
      </c>
      <c r="K20" s="7">
        <f>SUM(E23+E24+E25+E26)</f>
        <v>4.26</v>
      </c>
      <c r="O20" s="1" t="s">
        <v>30</v>
      </c>
      <c r="P20" s="1">
        <v>3.409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85.9</v>
      </c>
      <c r="D21" s="6">
        <v>14.1</v>
      </c>
      <c r="E21" s="6">
        <v>2.93</v>
      </c>
      <c r="F21" s="6"/>
      <c r="G21" s="6">
        <f>CONVERT(A21,"um","mm")</f>
        <v>0.0442</v>
      </c>
      <c r="H21" s="6">
        <f t="shared" si="1"/>
        <v>4.499809820158018</v>
      </c>
      <c r="I21" s="6">
        <v>14.1</v>
      </c>
      <c r="J21" s="6">
        <v>3</v>
      </c>
      <c r="K21" s="7">
        <f>SUM(E27+E28+E29+E30)</f>
        <v>4.14</v>
      </c>
      <c r="O21" s="1" t="s">
        <v>31</v>
      </c>
      <c r="P21" s="1">
        <v>12.69</v>
      </c>
      <c r="U21" s="1">
        <v>0.000995</v>
      </c>
      <c r="V21" s="1">
        <v>0.0016220000000000002</v>
      </c>
      <c r="W21" s="1">
        <v>0.0025259999999999996</v>
      </c>
      <c r="X21" s="1">
        <v>0.004108</v>
      </c>
      <c r="Y21" s="1">
        <v>0.01173</v>
      </c>
      <c r="Z21" s="1">
        <v>0.02835</v>
      </c>
      <c r="AA21" s="1">
        <v>0.04036</v>
      </c>
      <c r="AB21" s="1">
        <v>0.05781</v>
      </c>
      <c r="AC21" s="1">
        <v>0.1237</v>
      </c>
      <c r="AD21" s="1">
        <f>((W21+AA21)/2)</f>
        <v>0.021443</v>
      </c>
    </row>
    <row r="22" spans="1:31" ht="8.25">
      <c r="A22" s="10">
        <v>52.6</v>
      </c>
      <c r="B22" s="11">
        <v>270</v>
      </c>
      <c r="C22" s="6">
        <v>88.8</v>
      </c>
      <c r="D22" s="6">
        <v>11.2</v>
      </c>
      <c r="E22" s="6">
        <v>1.98</v>
      </c>
      <c r="F22" s="6"/>
      <c r="G22" s="6">
        <f>CONVERT(A22,"um","mm")</f>
        <v>0.0526</v>
      </c>
      <c r="H22" s="6">
        <f t="shared" si="1"/>
        <v>4.2487933902571475</v>
      </c>
      <c r="I22" s="6">
        <v>11.2</v>
      </c>
      <c r="J22" s="6">
        <v>2</v>
      </c>
      <c r="K22" s="7">
        <f>SUM(E31+E32+E33+E34)</f>
        <v>0.8061</v>
      </c>
      <c r="U22" s="1">
        <v>9.973015853893164</v>
      </c>
      <c r="V22" s="1">
        <v>9.2680104651069</v>
      </c>
      <c r="W22" s="1">
        <v>8.628929645536623</v>
      </c>
      <c r="X22" s="1">
        <v>7.927348103005979</v>
      </c>
      <c r="Y22" s="1">
        <v>6.413653176408303</v>
      </c>
      <c r="Z22" s="1">
        <v>5.140507454607221</v>
      </c>
      <c r="AA22" s="1">
        <v>4.6309300153304545</v>
      </c>
      <c r="AB22" s="1">
        <v>4.112537117419935</v>
      </c>
      <c r="AC22" s="1">
        <v>3.0150825945730797</v>
      </c>
      <c r="AD22" s="1">
        <f>((W22+AA22)/2)</f>
        <v>6.629929830433539</v>
      </c>
      <c r="AE22" s="1">
        <f>((X22-AB22)/2)</f>
        <v>1.9074054927930222</v>
      </c>
    </row>
    <row r="23" spans="1:11" ht="8.25">
      <c r="A23" s="10">
        <v>62.5</v>
      </c>
      <c r="B23" s="11">
        <v>230</v>
      </c>
      <c r="C23" s="6">
        <v>90.8</v>
      </c>
      <c r="D23" s="6">
        <v>9.21</v>
      </c>
      <c r="E23" s="6">
        <v>1.33</v>
      </c>
      <c r="F23" s="6"/>
      <c r="G23" s="6">
        <f>CONVERT(A23,"um","mm")</f>
        <v>0.0625</v>
      </c>
      <c r="H23" s="6">
        <f t="shared" si="1"/>
        <v>4</v>
      </c>
      <c r="I23" s="6">
        <v>9.21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92.1</v>
      </c>
      <c r="D24" s="6">
        <v>7.88</v>
      </c>
      <c r="E24" s="6">
        <v>1.05</v>
      </c>
      <c r="F24" s="6"/>
      <c r="G24" s="6">
        <f>CONVERT(A24,"um","mm")</f>
        <v>0.074</v>
      </c>
      <c r="H24" s="6">
        <f t="shared" si="1"/>
        <v>3.7563309190331378</v>
      </c>
      <c r="I24" s="6">
        <v>7.88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93.2</v>
      </c>
      <c r="D25" s="6">
        <v>6.83</v>
      </c>
      <c r="E25" s="6">
        <v>0.97</v>
      </c>
      <c r="F25" s="6"/>
      <c r="G25" s="6">
        <f>CONVERT(A25,"um","mm")</f>
        <v>0.088</v>
      </c>
      <c r="H25" s="6">
        <f t="shared" si="1"/>
        <v>3.50635266602479</v>
      </c>
      <c r="I25" s="6">
        <v>6.83</v>
      </c>
      <c r="J25" s="6">
        <v>-1</v>
      </c>
      <c r="K25" s="7">
        <f>SUM(E43+E44)</f>
        <v>0</v>
      </c>
      <c r="O25" s="1">
        <f>SUM(K25+K24+K23+K22+K21+K20)</f>
        <v>9.2061</v>
      </c>
      <c r="P25" s="1">
        <f>SUM(K19+K18+K17+K16)</f>
        <v>66.94</v>
      </c>
      <c r="Q25" s="1">
        <f>SUM(K15+K14+K13+K12+K11+K10)</f>
        <v>23.88</v>
      </c>
    </row>
    <row r="26" spans="1:11" ht="8.25">
      <c r="A26" s="10">
        <v>105</v>
      </c>
      <c r="B26" s="11">
        <v>140</v>
      </c>
      <c r="C26" s="6">
        <v>94.1</v>
      </c>
      <c r="D26" s="6">
        <v>5.86</v>
      </c>
      <c r="E26" s="6">
        <v>0.91</v>
      </c>
      <c r="F26" s="6"/>
      <c r="G26" s="6">
        <f>CONVERT(A26,"um","mm")</f>
        <v>0.105</v>
      </c>
      <c r="H26" s="6">
        <f t="shared" si="1"/>
        <v>3.2515387669959646</v>
      </c>
      <c r="I26" s="6">
        <v>5.86</v>
      </c>
      <c r="J26" s="6"/>
      <c r="K26" s="7"/>
    </row>
    <row r="27" spans="1:11" ht="8.25">
      <c r="A27" s="10">
        <v>125</v>
      </c>
      <c r="B27" s="11">
        <v>120</v>
      </c>
      <c r="C27" s="6">
        <v>95</v>
      </c>
      <c r="D27" s="6">
        <v>4.95</v>
      </c>
      <c r="E27" s="6">
        <v>0.87</v>
      </c>
      <c r="F27" s="6"/>
      <c r="G27" s="6">
        <f>CONVERT(A27,"um","mm")</f>
        <v>0.125</v>
      </c>
      <c r="H27" s="6">
        <f t="shared" si="1"/>
        <v>3</v>
      </c>
      <c r="I27" s="6">
        <v>4.95</v>
      </c>
      <c r="J27" s="6"/>
      <c r="K27" s="7"/>
    </row>
    <row r="28" spans="1:11" ht="8.25">
      <c r="A28" s="10">
        <v>149</v>
      </c>
      <c r="B28" s="11">
        <v>100</v>
      </c>
      <c r="C28" s="6">
        <v>95.9</v>
      </c>
      <c r="D28" s="6">
        <v>4.08</v>
      </c>
      <c r="E28" s="6">
        <v>0.94</v>
      </c>
      <c r="F28" s="6"/>
      <c r="G28" s="6">
        <f>CONVERT(A28,"um","mm")</f>
        <v>0.149</v>
      </c>
      <c r="H28" s="6">
        <f t="shared" si="1"/>
        <v>2.746615764199926</v>
      </c>
      <c r="I28" s="6">
        <v>4.08</v>
      </c>
      <c r="J28" s="6"/>
      <c r="K28" s="7"/>
    </row>
    <row r="29" spans="1:11" ht="8.25">
      <c r="A29" s="10">
        <v>177</v>
      </c>
      <c r="B29" s="11">
        <v>80</v>
      </c>
      <c r="C29" s="6">
        <v>96.9</v>
      </c>
      <c r="D29" s="6">
        <v>3.13</v>
      </c>
      <c r="E29" s="6">
        <v>1.17</v>
      </c>
      <c r="F29" s="6"/>
      <c r="G29" s="6">
        <f>CONVERT(A29,"um","mm")</f>
        <v>0.177</v>
      </c>
      <c r="H29" s="6">
        <f t="shared" si="1"/>
        <v>2.49817873457909</v>
      </c>
      <c r="I29" s="6">
        <v>3.13</v>
      </c>
      <c r="J29" s="6"/>
      <c r="K29" s="7"/>
    </row>
    <row r="30" spans="1:11" ht="8.25">
      <c r="A30" s="10">
        <v>210</v>
      </c>
      <c r="B30" s="11">
        <v>70</v>
      </c>
      <c r="C30" s="6">
        <v>98</v>
      </c>
      <c r="D30" s="6">
        <v>1.96</v>
      </c>
      <c r="E30" s="6">
        <v>1.16</v>
      </c>
      <c r="F30" s="6"/>
      <c r="G30" s="6">
        <f>CONVERT(A30,"um","mm")</f>
        <v>0.21</v>
      </c>
      <c r="H30" s="6">
        <f t="shared" si="1"/>
        <v>2.2515387669959646</v>
      </c>
      <c r="I30" s="6">
        <v>1.96</v>
      </c>
      <c r="J30" s="6"/>
      <c r="K30" s="7"/>
    </row>
    <row r="31" spans="1:11" ht="8.25">
      <c r="A31" s="10">
        <v>250</v>
      </c>
      <c r="B31" s="11">
        <v>60</v>
      </c>
      <c r="C31" s="6">
        <v>99.2</v>
      </c>
      <c r="D31" s="6">
        <v>0.8</v>
      </c>
      <c r="E31" s="6">
        <v>0.65</v>
      </c>
      <c r="F31" s="6"/>
      <c r="G31" s="6">
        <f>CONVERT(A31,"um","mm")</f>
        <v>0.25</v>
      </c>
      <c r="H31" s="6">
        <f t="shared" si="1"/>
        <v>2</v>
      </c>
      <c r="I31" s="6">
        <v>0.8</v>
      </c>
      <c r="J31" s="6"/>
      <c r="K31" s="7"/>
    </row>
    <row r="32" spans="1:11" ht="8.25">
      <c r="A32" s="10">
        <v>297</v>
      </c>
      <c r="B32" s="11">
        <v>50</v>
      </c>
      <c r="C32" s="6">
        <v>99.8</v>
      </c>
      <c r="D32" s="6">
        <v>0.16</v>
      </c>
      <c r="E32" s="6">
        <v>0.15</v>
      </c>
      <c r="F32" s="6"/>
      <c r="G32" s="6">
        <f>CONVERT(A32,"um","mm")</f>
        <v>0.297</v>
      </c>
      <c r="H32" s="6">
        <f t="shared" si="1"/>
        <v>1.7514651638613215</v>
      </c>
      <c r="I32" s="6">
        <v>0.16</v>
      </c>
      <c r="J32" s="6"/>
      <c r="K32" s="7"/>
    </row>
    <row r="33" spans="1:11" ht="8.25">
      <c r="A33" s="10">
        <v>354</v>
      </c>
      <c r="B33" s="11">
        <v>45</v>
      </c>
      <c r="C33" s="6">
        <v>99.99</v>
      </c>
      <c r="D33" s="6">
        <v>0.0061</v>
      </c>
      <c r="E33" s="6">
        <v>0.0061</v>
      </c>
      <c r="F33" s="6"/>
      <c r="G33" s="6">
        <f>CONVERT(A33,"um","mm")</f>
        <v>0.354</v>
      </c>
      <c r="H33" s="6">
        <f t="shared" si="1"/>
        <v>1.4981787345790896</v>
      </c>
      <c r="I33" s="6">
        <v>0.0061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71093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37270.649305555555</v>
      </c>
    </row>
    <row r="2" spans="1:5" ht="8.25">
      <c r="A2" s="1" t="s">
        <v>1</v>
      </c>
      <c r="B2" s="1" t="s">
        <v>67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68</v>
      </c>
      <c r="C3" s="1">
        <f>AVERAGE(E3:F3)</f>
        <v>8.875</v>
      </c>
      <c r="D3" s="1">
        <f>CONVERT(C3,"ft","m")</f>
        <v>2.7051</v>
      </c>
      <c r="E3" s="1">
        <f>CONVERT(VALUE(LEFT(B4,3)),"in","ft")</f>
        <v>8.75</v>
      </c>
      <c r="F3" s="1">
        <f>CONVERT(VALUE(RIGHT(B4,3)),"in","ft")</f>
        <v>9</v>
      </c>
    </row>
    <row r="4" spans="1:2" ht="8.25">
      <c r="A4" s="1" t="s">
        <v>5</v>
      </c>
      <c r="B4" s="1" t="s">
        <v>69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0.969</v>
      </c>
      <c r="V10" s="1">
        <f>CONVERT(U10,"um","mm")</f>
        <v>0.000969</v>
      </c>
      <c r="W10" s="1">
        <f>-LOG(V10/1,2)</f>
        <v>10.011215713909094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1.58</v>
      </c>
      <c r="V11" s="1">
        <f>CONVERT(U11,"um","mm")</f>
        <v>0.00158</v>
      </c>
      <c r="W11" s="1">
        <f aca="true" t="shared" si="2" ref="W11:W18">-LOG(V11/1,2)</f>
        <v>9.30585972625971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0.51</v>
      </c>
      <c r="O12" s="1" t="s">
        <v>11</v>
      </c>
      <c r="P12" s="1">
        <v>26.93</v>
      </c>
      <c r="Q12" s="1">
        <f>CONVERT(P12,"um","mm")</f>
        <v>0.02693</v>
      </c>
      <c r="R12" s="1">
        <f t="shared" si="0"/>
        <v>5.21464195993514</v>
      </c>
      <c r="T12" s="1">
        <v>16</v>
      </c>
      <c r="U12" s="1">
        <v>2.47</v>
      </c>
      <c r="V12" s="1">
        <f>CONVERT(U12,"um","mm")</f>
        <v>0.0024700000000000004</v>
      </c>
      <c r="W12" s="1">
        <f t="shared" si="2"/>
        <v>8.661273242852134</v>
      </c>
    </row>
    <row r="13" spans="1:23" ht="8.25">
      <c r="A13" s="10">
        <v>0.49</v>
      </c>
      <c r="B13" s="11">
        <v>1100</v>
      </c>
      <c r="C13" s="6">
        <v>0.51</v>
      </c>
      <c r="D13" s="6">
        <v>99.5</v>
      </c>
      <c r="E13" s="6">
        <v>4.59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4.59</v>
      </c>
      <c r="O13" s="1" t="s">
        <v>12</v>
      </c>
      <c r="P13" s="1">
        <v>12.3</v>
      </c>
      <c r="Q13" s="1">
        <f>CONVERT(P13,"um","mm")</f>
        <v>0.0123</v>
      </c>
      <c r="R13" s="1">
        <f t="shared" si="0"/>
        <v>6.345197874210211</v>
      </c>
      <c r="T13" s="1">
        <v>25</v>
      </c>
      <c r="U13" s="1">
        <v>4.023</v>
      </c>
      <c r="V13" s="1">
        <f>CONVERT(U13,"um","mm")</f>
        <v>0.004023</v>
      </c>
      <c r="W13" s="1">
        <f t="shared" si="2"/>
        <v>7.957512546698545</v>
      </c>
    </row>
    <row r="14" spans="1:23" ht="8.25">
      <c r="A14" s="10">
        <v>0.98</v>
      </c>
      <c r="B14" s="11">
        <v>1000</v>
      </c>
      <c r="C14" s="6">
        <v>5.1</v>
      </c>
      <c r="D14" s="6">
        <v>94.9</v>
      </c>
      <c r="E14" s="6">
        <v>7.5</v>
      </c>
      <c r="F14" s="6"/>
      <c r="G14" s="6">
        <f>CONVERT(A14,"um","mm")</f>
        <v>0.00098</v>
      </c>
      <c r="H14" s="6">
        <f t="shared" si="1"/>
        <v>9.994930630321603</v>
      </c>
      <c r="I14" s="6">
        <v>94.9</v>
      </c>
      <c r="J14" s="6">
        <v>10</v>
      </c>
      <c r="K14" s="7">
        <v>7.5</v>
      </c>
      <c r="O14" s="1" t="s">
        <v>29</v>
      </c>
      <c r="P14" s="1">
        <v>4.355</v>
      </c>
      <c r="Q14" s="1">
        <f>CONVERT(P14,"um","mm")</f>
        <v>0.004355</v>
      </c>
      <c r="R14" s="1">
        <f t="shared" si="0"/>
        <v>7.8431115658379476</v>
      </c>
      <c r="T14" s="1">
        <v>50</v>
      </c>
      <c r="U14" s="1">
        <v>12.3</v>
      </c>
      <c r="V14" s="1">
        <f>CONVERT(U14,"um","mm")</f>
        <v>0.0123</v>
      </c>
      <c r="W14" s="1">
        <f t="shared" si="2"/>
        <v>6.345197874210211</v>
      </c>
    </row>
    <row r="15" spans="1:23" ht="8.25">
      <c r="A15" s="10">
        <v>1.95</v>
      </c>
      <c r="B15" s="11">
        <v>900</v>
      </c>
      <c r="C15" s="6">
        <v>12.6</v>
      </c>
      <c r="D15" s="6">
        <v>87.4</v>
      </c>
      <c r="E15" s="6">
        <v>11.8</v>
      </c>
      <c r="F15" s="6"/>
      <c r="G15" s="6">
        <f>CONVERT(A15,"um","mm")</f>
        <v>0.00195</v>
      </c>
      <c r="H15" s="6">
        <f t="shared" si="1"/>
        <v>9.002310160687202</v>
      </c>
      <c r="I15" s="6">
        <v>87.4</v>
      </c>
      <c r="J15" s="6">
        <v>9</v>
      </c>
      <c r="K15" s="7">
        <v>11.8</v>
      </c>
      <c r="O15" s="1" t="s">
        <v>13</v>
      </c>
      <c r="P15" s="1">
        <v>2.19</v>
      </c>
      <c r="Q15" s="1">
        <f>CONVERT(P15,"um","mm")</f>
        <v>0.00219</v>
      </c>
      <c r="R15" s="1">
        <f t="shared" si="0"/>
        <v>8.834853414835639</v>
      </c>
      <c r="T15" s="1">
        <v>75</v>
      </c>
      <c r="U15" s="1">
        <v>30.1</v>
      </c>
      <c r="V15" s="1">
        <f>CONVERT(U15,"um","mm")</f>
        <v>0.0301</v>
      </c>
      <c r="W15" s="1">
        <f t="shared" si="2"/>
        <v>5.054092702789747</v>
      </c>
    </row>
    <row r="16" spans="1:23" ht="8.25">
      <c r="A16" s="10">
        <v>3.9</v>
      </c>
      <c r="B16" s="11">
        <v>800</v>
      </c>
      <c r="C16" s="6">
        <v>24.4</v>
      </c>
      <c r="D16" s="6">
        <v>75.6</v>
      </c>
      <c r="E16" s="6">
        <v>15.6</v>
      </c>
      <c r="F16" s="6"/>
      <c r="G16" s="6">
        <f>CONVERT(A16,"um","mm")</f>
        <v>0.0039</v>
      </c>
      <c r="H16" s="6">
        <f t="shared" si="1"/>
        <v>8.002310160687202</v>
      </c>
      <c r="I16" s="6">
        <v>75.6</v>
      </c>
      <c r="J16" s="6">
        <v>8</v>
      </c>
      <c r="K16" s="7">
        <v>15.6</v>
      </c>
      <c r="O16" s="1" t="s">
        <v>14</v>
      </c>
      <c r="P16" s="1">
        <v>28.7</v>
      </c>
      <c r="Q16" s="1">
        <f>CONVERT(P16,"um","mm")</f>
        <v>0.0287</v>
      </c>
      <c r="R16" s="1">
        <f t="shared" si="0"/>
        <v>5.122805452873762</v>
      </c>
      <c r="T16" s="1">
        <v>84</v>
      </c>
      <c r="U16" s="1">
        <v>39.99</v>
      </c>
      <c r="V16" s="1">
        <f>CONVERT(U16,"um","mm")</f>
        <v>0.03999</v>
      </c>
      <c r="W16" s="1">
        <f t="shared" si="2"/>
        <v>4.6442169086266825</v>
      </c>
    </row>
    <row r="17" spans="1:23" ht="8.25">
      <c r="A17" s="10">
        <v>7.8</v>
      </c>
      <c r="B17" s="11">
        <v>700</v>
      </c>
      <c r="C17" s="6">
        <v>40</v>
      </c>
      <c r="D17" s="6">
        <v>60</v>
      </c>
      <c r="E17" s="6">
        <v>15.5</v>
      </c>
      <c r="F17" s="6"/>
      <c r="G17" s="6">
        <f>CONVERT(A17,"um","mm")</f>
        <v>0.0078</v>
      </c>
      <c r="H17" s="6">
        <f t="shared" si="1"/>
        <v>7.002310160687201</v>
      </c>
      <c r="I17" s="6">
        <v>60</v>
      </c>
      <c r="J17" s="6">
        <v>7</v>
      </c>
      <c r="K17" s="7">
        <v>15.5</v>
      </c>
      <c r="O17" s="1" t="s">
        <v>15</v>
      </c>
      <c r="P17" s="1">
        <v>53.95</v>
      </c>
      <c r="T17" s="1">
        <v>90</v>
      </c>
      <c r="U17" s="1">
        <v>51.79</v>
      </c>
      <c r="V17" s="1">
        <f>CONVERT(U17,"um","mm")</f>
        <v>0.05179</v>
      </c>
      <c r="W17" s="1">
        <f t="shared" si="2"/>
        <v>4.2711826313059635</v>
      </c>
    </row>
    <row r="18" spans="1:23" ht="8.25">
      <c r="A18" s="10">
        <v>15.6</v>
      </c>
      <c r="B18" s="11">
        <v>600</v>
      </c>
      <c r="C18" s="6">
        <v>55.5</v>
      </c>
      <c r="D18" s="6">
        <v>44.5</v>
      </c>
      <c r="E18" s="6">
        <v>20.7</v>
      </c>
      <c r="F18" s="6"/>
      <c r="G18" s="6">
        <f>CONVERT(A18,"um","mm")</f>
        <v>0.0156</v>
      </c>
      <c r="H18" s="6">
        <f t="shared" si="1"/>
        <v>6.002310160687201</v>
      </c>
      <c r="I18" s="6">
        <v>44.5</v>
      </c>
      <c r="J18" s="6">
        <v>6</v>
      </c>
      <c r="K18" s="7">
        <v>20.7</v>
      </c>
      <c r="O18" s="1" t="s">
        <v>16</v>
      </c>
      <c r="P18" s="1">
        <v>2911</v>
      </c>
      <c r="T18" s="1">
        <v>95</v>
      </c>
      <c r="U18" s="1">
        <v>88.46</v>
      </c>
      <c r="V18" s="1">
        <f>CONVERT(U18,"um","mm")</f>
        <v>0.08845999999999998</v>
      </c>
      <c r="W18" s="1">
        <f t="shared" si="2"/>
        <v>3.498830947538159</v>
      </c>
    </row>
    <row r="19" spans="1:16" ht="8.25">
      <c r="A19" s="10">
        <v>31.2</v>
      </c>
      <c r="B19" s="11">
        <v>500</v>
      </c>
      <c r="C19" s="6">
        <v>76.2</v>
      </c>
      <c r="D19" s="6">
        <v>23.8</v>
      </c>
      <c r="E19" s="6">
        <v>5.67</v>
      </c>
      <c r="F19" s="6"/>
      <c r="G19" s="6">
        <f>CONVERT(A19,"um","mm")</f>
        <v>0.0312</v>
      </c>
      <c r="H19" s="6">
        <f t="shared" si="1"/>
        <v>5.002310160687201</v>
      </c>
      <c r="I19" s="6">
        <v>23.8</v>
      </c>
      <c r="J19" s="6">
        <v>5</v>
      </c>
      <c r="K19" s="7">
        <f>SUM(E19+E20+E21+E22)</f>
        <v>16.47</v>
      </c>
      <c r="O19" s="1" t="s">
        <v>17</v>
      </c>
      <c r="P19" s="1">
        <v>200.3</v>
      </c>
    </row>
    <row r="20" spans="1:31" ht="8.25">
      <c r="A20" s="10">
        <v>37.2</v>
      </c>
      <c r="B20" s="11">
        <v>400</v>
      </c>
      <c r="C20" s="6">
        <v>81.8</v>
      </c>
      <c r="D20" s="6">
        <v>18.2</v>
      </c>
      <c r="E20" s="6">
        <v>4.83</v>
      </c>
      <c r="F20" s="6"/>
      <c r="G20" s="6">
        <f>CONVERT(A20,"um","mm")</f>
        <v>0.0372</v>
      </c>
      <c r="H20" s="6">
        <f t="shared" si="1"/>
        <v>4.748553568441418</v>
      </c>
      <c r="I20" s="6">
        <v>18.2</v>
      </c>
      <c r="J20" s="6">
        <v>4</v>
      </c>
      <c r="K20" s="7">
        <f>SUM(E23+E24+E25+E26)</f>
        <v>3.9599999999999995</v>
      </c>
      <c r="O20" s="1" t="s">
        <v>30</v>
      </c>
      <c r="P20" s="1">
        <v>6.187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86.6</v>
      </c>
      <c r="D21" s="6">
        <v>13.4</v>
      </c>
      <c r="E21" s="6">
        <v>3.66</v>
      </c>
      <c r="F21" s="6"/>
      <c r="G21" s="6">
        <f>CONVERT(A21,"um","mm")</f>
        <v>0.0442</v>
      </c>
      <c r="H21" s="6">
        <f t="shared" si="1"/>
        <v>4.499809820158018</v>
      </c>
      <c r="I21" s="6">
        <v>13.4</v>
      </c>
      <c r="J21" s="6">
        <v>3</v>
      </c>
      <c r="K21" s="7">
        <f>SUM(E27+E28+E29+E30)</f>
        <v>2.28</v>
      </c>
      <c r="O21" s="1" t="s">
        <v>31</v>
      </c>
      <c r="P21" s="1">
        <v>48.75</v>
      </c>
      <c r="U21" s="1">
        <v>0.000969</v>
      </c>
      <c r="V21" s="1">
        <v>0.00158</v>
      </c>
      <c r="W21" s="1">
        <v>0.0024700000000000004</v>
      </c>
      <c r="X21" s="1">
        <v>0.004023</v>
      </c>
      <c r="Y21" s="1">
        <v>0.0123</v>
      </c>
      <c r="Z21" s="1">
        <v>0.0301</v>
      </c>
      <c r="AA21" s="1">
        <v>0.03999</v>
      </c>
      <c r="AB21" s="1">
        <v>0.05179</v>
      </c>
      <c r="AC21" s="1">
        <v>0.08845999999999998</v>
      </c>
      <c r="AD21" s="1">
        <f>((W21+AA21)/2)</f>
        <v>0.02123</v>
      </c>
    </row>
    <row r="22" spans="1:31" ht="8.25">
      <c r="A22" s="10">
        <v>52.6</v>
      </c>
      <c r="B22" s="11">
        <v>270</v>
      </c>
      <c r="C22" s="6">
        <v>90.3</v>
      </c>
      <c r="D22" s="6">
        <v>9.69</v>
      </c>
      <c r="E22" s="6">
        <v>2.31</v>
      </c>
      <c r="F22" s="6"/>
      <c r="G22" s="6">
        <f>CONVERT(A22,"um","mm")</f>
        <v>0.0526</v>
      </c>
      <c r="H22" s="6">
        <f t="shared" si="1"/>
        <v>4.2487933902571475</v>
      </c>
      <c r="I22" s="6">
        <v>9.69</v>
      </c>
      <c r="J22" s="6">
        <v>2</v>
      </c>
      <c r="K22" s="7">
        <f>SUM(E31+E32+E33+E34)</f>
        <v>0.8299999999999998</v>
      </c>
      <c r="U22" s="1">
        <v>10.011215713909094</v>
      </c>
      <c r="V22" s="1">
        <v>9.30585972625971</v>
      </c>
      <c r="W22" s="1">
        <v>8.661273242852134</v>
      </c>
      <c r="X22" s="1">
        <v>7.957512546698545</v>
      </c>
      <c r="Y22" s="1">
        <v>6.345197874210211</v>
      </c>
      <c r="Z22" s="1">
        <v>5.054092702789747</v>
      </c>
      <c r="AA22" s="1">
        <v>4.6442169086266825</v>
      </c>
      <c r="AB22" s="1">
        <v>4.2711826313059635</v>
      </c>
      <c r="AC22" s="1">
        <v>3.498830947538159</v>
      </c>
      <c r="AD22" s="1">
        <f>((W22+AA22)/2)</f>
        <v>6.652745075739409</v>
      </c>
      <c r="AE22" s="1">
        <f>((X22-AB22)/2)</f>
        <v>1.8431649576962905</v>
      </c>
    </row>
    <row r="23" spans="1:11" ht="8.25">
      <c r="A23" s="10">
        <v>62.5</v>
      </c>
      <c r="B23" s="11">
        <v>230</v>
      </c>
      <c r="C23" s="6">
        <v>92.6</v>
      </c>
      <c r="D23" s="6">
        <v>7.38</v>
      </c>
      <c r="E23" s="6">
        <v>1.39</v>
      </c>
      <c r="F23" s="6"/>
      <c r="G23" s="6">
        <f>CONVERT(A23,"um","mm")</f>
        <v>0.0625</v>
      </c>
      <c r="H23" s="6">
        <f t="shared" si="1"/>
        <v>4</v>
      </c>
      <c r="I23" s="6">
        <v>7.38</v>
      </c>
      <c r="J23" s="6">
        <v>1</v>
      </c>
      <c r="K23" s="7">
        <f>SUM(E35+E36+E37+E38)</f>
        <v>0.3087</v>
      </c>
    </row>
    <row r="24" spans="1:17" ht="8.25">
      <c r="A24" s="10">
        <v>74</v>
      </c>
      <c r="B24" s="11">
        <v>200</v>
      </c>
      <c r="C24" s="6">
        <v>94</v>
      </c>
      <c r="D24" s="6">
        <v>5.99</v>
      </c>
      <c r="E24" s="6">
        <v>0.96</v>
      </c>
      <c r="F24" s="6"/>
      <c r="G24" s="6">
        <f>CONVERT(A24,"um","mm")</f>
        <v>0.074</v>
      </c>
      <c r="H24" s="6">
        <f t="shared" si="1"/>
        <v>3.7563309190331378</v>
      </c>
      <c r="I24" s="6">
        <v>5.99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95</v>
      </c>
      <c r="D25" s="6">
        <v>5.03</v>
      </c>
      <c r="E25" s="6">
        <v>0.82</v>
      </c>
      <c r="F25" s="6"/>
      <c r="G25" s="6">
        <f>CONVERT(A25,"um","mm")</f>
        <v>0.088</v>
      </c>
      <c r="H25" s="6">
        <f t="shared" si="1"/>
        <v>3.50635266602479</v>
      </c>
      <c r="I25" s="6">
        <v>5.03</v>
      </c>
      <c r="J25" s="6">
        <v>-1</v>
      </c>
      <c r="K25" s="7">
        <f>SUM(E43+E44)</f>
        <v>0</v>
      </c>
      <c r="O25" s="1">
        <f>SUM(K25+K24+K23+K22+K21+K20)</f>
        <v>7.3786999999999985</v>
      </c>
      <c r="P25" s="1">
        <f>SUM(K19+K18+K17+K16)</f>
        <v>68.27</v>
      </c>
      <c r="Q25" s="1">
        <f>SUM(K15+K14+K13+K12+K11+K10)</f>
        <v>24.400000000000002</v>
      </c>
    </row>
    <row r="26" spans="1:11" ht="8.25">
      <c r="A26" s="10">
        <v>105</v>
      </c>
      <c r="B26" s="11">
        <v>140</v>
      </c>
      <c r="C26" s="6">
        <v>95.8</v>
      </c>
      <c r="D26" s="6">
        <v>4.2</v>
      </c>
      <c r="E26" s="6">
        <v>0.79</v>
      </c>
      <c r="F26" s="6"/>
      <c r="G26" s="6">
        <f>CONVERT(A26,"um","mm")</f>
        <v>0.105</v>
      </c>
      <c r="H26" s="6">
        <f t="shared" si="1"/>
        <v>3.2515387669959646</v>
      </c>
      <c r="I26" s="6">
        <v>4.2</v>
      </c>
      <c r="J26" s="6"/>
      <c r="K26" s="7"/>
    </row>
    <row r="27" spans="1:11" ht="8.25">
      <c r="A27" s="10">
        <v>125</v>
      </c>
      <c r="B27" s="11">
        <v>120</v>
      </c>
      <c r="C27" s="6">
        <v>96.6</v>
      </c>
      <c r="D27" s="6">
        <v>3.41</v>
      </c>
      <c r="E27" s="6">
        <v>0.76</v>
      </c>
      <c r="F27" s="6"/>
      <c r="G27" s="6">
        <f>CONVERT(A27,"um","mm")</f>
        <v>0.125</v>
      </c>
      <c r="H27" s="6">
        <f t="shared" si="1"/>
        <v>3</v>
      </c>
      <c r="I27" s="6">
        <v>3.41</v>
      </c>
      <c r="J27" s="6"/>
      <c r="K27" s="7"/>
    </row>
    <row r="28" spans="1:11" ht="8.25">
      <c r="A28" s="10">
        <v>149</v>
      </c>
      <c r="B28" s="11">
        <v>100</v>
      </c>
      <c r="C28" s="6">
        <v>97.3</v>
      </c>
      <c r="D28" s="6">
        <v>2.66</v>
      </c>
      <c r="E28" s="6">
        <v>0.66</v>
      </c>
      <c r="F28" s="6"/>
      <c r="G28" s="6">
        <f>CONVERT(A28,"um","mm")</f>
        <v>0.149</v>
      </c>
      <c r="H28" s="6">
        <f t="shared" si="1"/>
        <v>2.746615764199926</v>
      </c>
      <c r="I28" s="6">
        <v>2.66</v>
      </c>
      <c r="J28" s="6"/>
      <c r="K28" s="7"/>
    </row>
    <row r="29" spans="1:11" ht="8.25">
      <c r="A29" s="10">
        <v>177</v>
      </c>
      <c r="B29" s="11">
        <v>80</v>
      </c>
      <c r="C29" s="6">
        <v>98</v>
      </c>
      <c r="D29" s="6">
        <v>2</v>
      </c>
      <c r="E29" s="6">
        <v>0.52</v>
      </c>
      <c r="F29" s="6"/>
      <c r="G29" s="6">
        <f>CONVERT(A29,"um","mm")</f>
        <v>0.177</v>
      </c>
      <c r="H29" s="6">
        <f t="shared" si="1"/>
        <v>2.49817873457909</v>
      </c>
      <c r="I29" s="6">
        <v>2</v>
      </c>
      <c r="J29" s="6"/>
      <c r="K29" s="7"/>
    </row>
    <row r="30" spans="1:11" ht="8.25">
      <c r="A30" s="10">
        <v>210</v>
      </c>
      <c r="B30" s="11">
        <v>70</v>
      </c>
      <c r="C30" s="6">
        <v>98.5</v>
      </c>
      <c r="D30" s="6">
        <v>1.48</v>
      </c>
      <c r="E30" s="6">
        <v>0.34</v>
      </c>
      <c r="F30" s="6"/>
      <c r="G30" s="6">
        <f>CONVERT(A30,"um","mm")</f>
        <v>0.21</v>
      </c>
      <c r="H30" s="6">
        <f t="shared" si="1"/>
        <v>2.2515387669959646</v>
      </c>
      <c r="I30" s="6">
        <v>1.48</v>
      </c>
      <c r="J30" s="6"/>
      <c r="K30" s="7"/>
    </row>
    <row r="31" spans="1:11" ht="8.25">
      <c r="A31" s="10">
        <v>250</v>
      </c>
      <c r="B31" s="11">
        <v>60</v>
      </c>
      <c r="C31" s="6">
        <v>98.9</v>
      </c>
      <c r="D31" s="6">
        <v>1.13</v>
      </c>
      <c r="E31" s="6">
        <v>0.18</v>
      </c>
      <c r="F31" s="6"/>
      <c r="G31" s="6">
        <f>CONVERT(A31,"um","mm")</f>
        <v>0.25</v>
      </c>
      <c r="H31" s="6">
        <f t="shared" si="1"/>
        <v>2</v>
      </c>
      <c r="I31" s="6">
        <v>1.13</v>
      </c>
      <c r="J31" s="6"/>
      <c r="K31" s="7"/>
    </row>
    <row r="32" spans="1:11" ht="8.25">
      <c r="A32" s="10">
        <v>297</v>
      </c>
      <c r="B32" s="11">
        <v>50</v>
      </c>
      <c r="C32" s="6">
        <v>99</v>
      </c>
      <c r="D32" s="6">
        <v>0.96</v>
      </c>
      <c r="E32" s="6">
        <v>0.15</v>
      </c>
      <c r="F32" s="6"/>
      <c r="G32" s="6">
        <f>CONVERT(A32,"um","mm")</f>
        <v>0.297</v>
      </c>
      <c r="H32" s="6">
        <f t="shared" si="1"/>
        <v>1.7514651638613215</v>
      </c>
      <c r="I32" s="6">
        <v>0.96</v>
      </c>
      <c r="J32" s="6"/>
      <c r="K32" s="7"/>
    </row>
    <row r="33" spans="1:11" ht="8.25">
      <c r="A33" s="10">
        <v>354</v>
      </c>
      <c r="B33" s="11">
        <v>45</v>
      </c>
      <c r="C33" s="6">
        <v>99.2</v>
      </c>
      <c r="D33" s="6">
        <v>0.81</v>
      </c>
      <c r="E33" s="6">
        <v>0.21</v>
      </c>
      <c r="F33" s="6"/>
      <c r="G33" s="6">
        <f>CONVERT(A33,"um","mm")</f>
        <v>0.354</v>
      </c>
      <c r="H33" s="6">
        <f t="shared" si="1"/>
        <v>1.4981787345790896</v>
      </c>
      <c r="I33" s="6">
        <v>0.81</v>
      </c>
      <c r="J33" s="6"/>
      <c r="K33" s="7"/>
    </row>
    <row r="34" spans="1:11" ht="8.25">
      <c r="A34" s="10">
        <v>420</v>
      </c>
      <c r="B34" s="11">
        <v>40</v>
      </c>
      <c r="C34" s="6">
        <v>99.4</v>
      </c>
      <c r="D34" s="6">
        <v>0.6</v>
      </c>
      <c r="E34" s="6">
        <v>0.29</v>
      </c>
      <c r="F34" s="6"/>
      <c r="G34" s="6">
        <f>CONVERT(A34,"um","mm")</f>
        <v>0.42</v>
      </c>
      <c r="H34" s="6">
        <f t="shared" si="1"/>
        <v>1.2515387669959643</v>
      </c>
      <c r="I34" s="6">
        <v>0.6</v>
      </c>
      <c r="J34" s="6"/>
      <c r="K34" s="7"/>
    </row>
    <row r="35" spans="1:11" ht="8.25">
      <c r="A35" s="10">
        <v>500</v>
      </c>
      <c r="B35" s="11">
        <v>35</v>
      </c>
      <c r="C35" s="6">
        <v>99.7</v>
      </c>
      <c r="D35" s="6">
        <v>0.31</v>
      </c>
      <c r="E35" s="6">
        <v>0.23</v>
      </c>
      <c r="F35" s="6"/>
      <c r="G35" s="6">
        <f>CONVERT(A35,"um","mm")</f>
        <v>0.5</v>
      </c>
      <c r="H35" s="6">
        <f t="shared" si="1"/>
        <v>1</v>
      </c>
      <c r="I35" s="6">
        <v>0.31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0.079</v>
      </c>
      <c r="E36" s="6">
        <v>0.076</v>
      </c>
      <c r="F36" s="6"/>
      <c r="G36" s="6">
        <f>CONVERT(A36,"um","mm")</f>
        <v>0.59</v>
      </c>
      <c r="H36" s="6">
        <f t="shared" si="1"/>
        <v>0.7612131404128836</v>
      </c>
      <c r="I36" s="6">
        <v>0.079</v>
      </c>
      <c r="J36" s="6"/>
      <c r="K36" s="7"/>
    </row>
    <row r="37" spans="1:11" ht="8.25">
      <c r="A37" s="10">
        <v>710</v>
      </c>
      <c r="B37" s="11">
        <v>25</v>
      </c>
      <c r="C37" s="6">
        <v>99.997</v>
      </c>
      <c r="D37" s="6">
        <v>0.0027</v>
      </c>
      <c r="E37" s="6">
        <v>0.0027</v>
      </c>
      <c r="F37" s="6"/>
      <c r="G37" s="6">
        <f>CONVERT(A37,"um","mm")</f>
        <v>0.71</v>
      </c>
      <c r="H37" s="6">
        <f t="shared" si="1"/>
        <v>0.49410907027004275</v>
      </c>
      <c r="I37" s="6">
        <v>0.0027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37270.64861111111</v>
      </c>
    </row>
    <row r="2" spans="1:5" ht="8.25">
      <c r="A2" s="1" t="s">
        <v>1</v>
      </c>
      <c r="B2" s="1" t="s">
        <v>64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65</v>
      </c>
      <c r="C3" s="1">
        <f>AVERAGE(E3:F3)</f>
        <v>7.625</v>
      </c>
      <c r="D3" s="1">
        <f>CONVERT(C3,"ft","m")</f>
        <v>2.3241</v>
      </c>
      <c r="E3" s="1">
        <f>CONVERT(VALUE(LEFT(B4,3)),"in","ft")</f>
        <v>7.5</v>
      </c>
      <c r="F3" s="1">
        <f>CONVERT(VALUE(RIGHT(B4,3)),"in","ft")</f>
        <v>7.75</v>
      </c>
    </row>
    <row r="4" spans="1:2" ht="8.25">
      <c r="A4" s="1" t="s">
        <v>5</v>
      </c>
      <c r="B4" s="1" t="s">
        <v>66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0.989</v>
      </c>
      <c r="V10" s="1">
        <f>CONVERT(U10,"um","mm")</f>
        <v>0.000989</v>
      </c>
      <c r="W10" s="1">
        <f>-LOG(V10/1,2)</f>
        <v>9.981741858565064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1.628</v>
      </c>
      <c r="V11" s="1">
        <f>CONVERT(U11,"um","mm")</f>
        <v>0.0016279999999999999</v>
      </c>
      <c r="W11" s="1">
        <f aca="true" t="shared" si="2" ref="W11:W18">-LOG(V11/1,2)</f>
        <v>9.262683585057927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0.49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0.49</v>
      </c>
      <c r="O12" s="1" t="s">
        <v>11</v>
      </c>
      <c r="P12" s="1">
        <v>21.96</v>
      </c>
      <c r="Q12" s="1">
        <f>CONVERT(P12,"um","mm")</f>
        <v>0.02196</v>
      </c>
      <c r="R12" s="1">
        <f t="shared" si="0"/>
        <v>5.508978135431613</v>
      </c>
      <c r="T12" s="1">
        <v>16</v>
      </c>
      <c r="U12" s="1">
        <v>2.54</v>
      </c>
      <c r="V12" s="1">
        <f>CONVERT(U12,"um","mm")</f>
        <v>0.00254</v>
      </c>
      <c r="W12" s="1">
        <f t="shared" si="2"/>
        <v>8.620955787664647</v>
      </c>
    </row>
    <row r="13" spans="1:23" ht="8.25">
      <c r="A13" s="10">
        <v>0.49</v>
      </c>
      <c r="B13" s="11">
        <v>1100</v>
      </c>
      <c r="C13" s="6">
        <v>0.49</v>
      </c>
      <c r="D13" s="6">
        <v>99.5</v>
      </c>
      <c r="E13" s="6">
        <v>4.42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4.42</v>
      </c>
      <c r="O13" s="1" t="s">
        <v>12</v>
      </c>
      <c r="P13" s="1">
        <v>10.63</v>
      </c>
      <c r="Q13" s="1">
        <f>CONVERT(P13,"um","mm")</f>
        <v>0.010630000000000002</v>
      </c>
      <c r="R13" s="1">
        <f t="shared" si="0"/>
        <v>6.555714592905707</v>
      </c>
      <c r="T13" s="1">
        <v>25</v>
      </c>
      <c r="U13" s="1">
        <v>4.062</v>
      </c>
      <c r="V13" s="1">
        <f>CONVERT(U13,"um","mm")</f>
        <v>0.004062</v>
      </c>
      <c r="W13" s="1">
        <f t="shared" si="2"/>
        <v>7.943594045028021</v>
      </c>
    </row>
    <row r="14" spans="1:23" ht="8.25">
      <c r="A14" s="10">
        <v>0.98</v>
      </c>
      <c r="B14" s="11">
        <v>1000</v>
      </c>
      <c r="C14" s="6">
        <v>4.92</v>
      </c>
      <c r="D14" s="6">
        <v>95.1</v>
      </c>
      <c r="E14" s="6">
        <v>7.28</v>
      </c>
      <c r="F14" s="6"/>
      <c r="G14" s="6">
        <f>CONVERT(A14,"um","mm")</f>
        <v>0.00098</v>
      </c>
      <c r="H14" s="6">
        <f t="shared" si="1"/>
        <v>9.994930630321603</v>
      </c>
      <c r="I14" s="6">
        <v>95.1</v>
      </c>
      <c r="J14" s="6">
        <v>10</v>
      </c>
      <c r="K14" s="7">
        <v>7.28</v>
      </c>
      <c r="O14" s="1" t="s">
        <v>29</v>
      </c>
      <c r="P14" s="1">
        <v>4.329</v>
      </c>
      <c r="Q14" s="1">
        <f>CONVERT(P14,"um","mm")</f>
        <v>0.004329</v>
      </c>
      <c r="R14" s="1">
        <f t="shared" si="0"/>
        <v>7.85175048411182</v>
      </c>
      <c r="T14" s="1">
        <v>50</v>
      </c>
      <c r="U14" s="1">
        <v>10.63</v>
      </c>
      <c r="V14" s="1">
        <f>CONVERT(U14,"um","mm")</f>
        <v>0.010630000000000002</v>
      </c>
      <c r="W14" s="1">
        <f t="shared" si="2"/>
        <v>6.555714592905707</v>
      </c>
    </row>
    <row r="15" spans="1:23" ht="8.25">
      <c r="A15" s="10">
        <v>1.95</v>
      </c>
      <c r="B15" s="11">
        <v>900</v>
      </c>
      <c r="C15" s="6">
        <v>12.2</v>
      </c>
      <c r="D15" s="6">
        <v>87.8</v>
      </c>
      <c r="E15" s="6">
        <v>11.9</v>
      </c>
      <c r="F15" s="6"/>
      <c r="G15" s="6">
        <f>CONVERT(A15,"um","mm")</f>
        <v>0.00195</v>
      </c>
      <c r="H15" s="6">
        <f t="shared" si="1"/>
        <v>9.002310160687202</v>
      </c>
      <c r="I15" s="6">
        <v>87.8</v>
      </c>
      <c r="J15" s="6">
        <v>9</v>
      </c>
      <c r="K15" s="7">
        <v>11.9</v>
      </c>
      <c r="O15" s="1" t="s">
        <v>13</v>
      </c>
      <c r="P15" s="1">
        <v>2.067</v>
      </c>
      <c r="Q15" s="1">
        <f>CONVERT(P15,"um","mm")</f>
        <v>0.002067</v>
      </c>
      <c r="R15" s="1">
        <f t="shared" si="0"/>
        <v>8.918245895898727</v>
      </c>
      <c r="T15" s="1">
        <v>75</v>
      </c>
      <c r="U15" s="1">
        <v>25.55</v>
      </c>
      <c r="V15" s="1">
        <f>CONVERT(U15,"um","mm")</f>
        <v>0.02555</v>
      </c>
      <c r="W15" s="1">
        <f t="shared" si="2"/>
        <v>5.290532898611828</v>
      </c>
    </row>
    <row r="16" spans="1:23" ht="8.25">
      <c r="A16" s="10">
        <v>3.9</v>
      </c>
      <c r="B16" s="11">
        <v>800</v>
      </c>
      <c r="C16" s="6">
        <v>24.1</v>
      </c>
      <c r="D16" s="6">
        <v>75.9</v>
      </c>
      <c r="E16" s="6">
        <v>17.5</v>
      </c>
      <c r="F16" s="6"/>
      <c r="G16" s="6">
        <f>CONVERT(A16,"um","mm")</f>
        <v>0.0039</v>
      </c>
      <c r="H16" s="6">
        <f t="shared" si="1"/>
        <v>8.002310160687202</v>
      </c>
      <c r="I16" s="6">
        <v>75.9</v>
      </c>
      <c r="J16" s="6">
        <v>8</v>
      </c>
      <c r="K16" s="7">
        <v>17.5</v>
      </c>
      <c r="O16" s="1" t="s">
        <v>14</v>
      </c>
      <c r="P16" s="1">
        <v>21.69</v>
      </c>
      <c r="Q16" s="1">
        <f>CONVERT(P16,"um","mm")</f>
        <v>0.02169</v>
      </c>
      <c r="R16" s="1">
        <f t="shared" si="0"/>
        <v>5.526826136764537</v>
      </c>
      <c r="T16" s="1">
        <v>84</v>
      </c>
      <c r="U16" s="1">
        <v>35.51</v>
      </c>
      <c r="V16" s="1">
        <f>CONVERT(U16,"um","mm")</f>
        <v>0.03551</v>
      </c>
      <c r="W16" s="1">
        <f t="shared" si="2"/>
        <v>4.8156308294158405</v>
      </c>
    </row>
    <row r="17" spans="1:23" ht="8.25">
      <c r="A17" s="10">
        <v>7.8</v>
      </c>
      <c r="B17" s="11">
        <v>700</v>
      </c>
      <c r="C17" s="6">
        <v>41.6</v>
      </c>
      <c r="D17" s="6">
        <v>58.4</v>
      </c>
      <c r="E17" s="6">
        <v>19</v>
      </c>
      <c r="F17" s="6"/>
      <c r="G17" s="6">
        <f>CONVERT(A17,"um","mm")</f>
        <v>0.0078</v>
      </c>
      <c r="H17" s="6">
        <f t="shared" si="1"/>
        <v>7.002310160687201</v>
      </c>
      <c r="I17" s="6">
        <v>58.4</v>
      </c>
      <c r="J17" s="6">
        <v>7</v>
      </c>
      <c r="K17" s="7">
        <v>19</v>
      </c>
      <c r="O17" s="1" t="s">
        <v>15</v>
      </c>
      <c r="P17" s="1">
        <v>34.97</v>
      </c>
      <c r="T17" s="1">
        <v>90</v>
      </c>
      <c r="U17" s="1">
        <v>47.02</v>
      </c>
      <c r="V17" s="1">
        <f>CONVERT(U17,"um","mm")</f>
        <v>0.047020000000000006</v>
      </c>
      <c r="W17" s="1">
        <f t="shared" si="2"/>
        <v>4.410581650783791</v>
      </c>
    </row>
    <row r="18" spans="1:23" ht="8.25">
      <c r="A18" s="10">
        <v>15.6</v>
      </c>
      <c r="B18" s="11">
        <v>600</v>
      </c>
      <c r="C18" s="6">
        <v>60.6</v>
      </c>
      <c r="D18" s="6">
        <v>39.4</v>
      </c>
      <c r="E18" s="6">
        <v>20.1</v>
      </c>
      <c r="F18" s="6"/>
      <c r="G18" s="6">
        <f>CONVERT(A18,"um","mm")</f>
        <v>0.0156</v>
      </c>
      <c r="H18" s="6">
        <f t="shared" si="1"/>
        <v>6.002310160687201</v>
      </c>
      <c r="I18" s="6">
        <v>39.4</v>
      </c>
      <c r="J18" s="6">
        <v>6</v>
      </c>
      <c r="K18" s="7">
        <v>20.1</v>
      </c>
      <c r="O18" s="1" t="s">
        <v>16</v>
      </c>
      <c r="P18" s="1">
        <v>1223</v>
      </c>
      <c r="T18" s="1">
        <v>95</v>
      </c>
      <c r="U18" s="1">
        <v>75.91</v>
      </c>
      <c r="V18" s="1">
        <f>CONVERT(U18,"um","mm")</f>
        <v>0.07591</v>
      </c>
      <c r="W18" s="1">
        <f t="shared" si="2"/>
        <v>3.7195662382565082</v>
      </c>
    </row>
    <row r="19" spans="1:16" ht="8.25">
      <c r="A19" s="10">
        <v>31.2</v>
      </c>
      <c r="B19" s="11">
        <v>500</v>
      </c>
      <c r="C19" s="6">
        <v>80.6</v>
      </c>
      <c r="D19" s="6">
        <v>19.4</v>
      </c>
      <c r="E19" s="6">
        <v>4.5</v>
      </c>
      <c r="F19" s="6"/>
      <c r="G19" s="6">
        <f>CONVERT(A19,"um","mm")</f>
        <v>0.0312</v>
      </c>
      <c r="H19" s="6">
        <f t="shared" si="1"/>
        <v>5.002310160687201</v>
      </c>
      <c r="I19" s="6">
        <v>19.4</v>
      </c>
      <c r="J19" s="6">
        <v>5</v>
      </c>
      <c r="K19" s="7">
        <f>SUM(E19+E20+E21+E22)</f>
        <v>13.05</v>
      </c>
      <c r="O19" s="1" t="s">
        <v>17</v>
      </c>
      <c r="P19" s="1">
        <v>159.2</v>
      </c>
    </row>
    <row r="20" spans="1:31" ht="8.25">
      <c r="A20" s="10">
        <v>37.2</v>
      </c>
      <c r="B20" s="11">
        <v>400</v>
      </c>
      <c r="C20" s="6">
        <v>85.1</v>
      </c>
      <c r="D20" s="6">
        <v>14.9</v>
      </c>
      <c r="E20" s="6">
        <v>3.75</v>
      </c>
      <c r="F20" s="6"/>
      <c r="G20" s="6">
        <f>CONVERT(A20,"um","mm")</f>
        <v>0.0372</v>
      </c>
      <c r="H20" s="6">
        <f t="shared" si="1"/>
        <v>4.748553568441418</v>
      </c>
      <c r="I20" s="6">
        <v>14.9</v>
      </c>
      <c r="J20" s="6">
        <v>4</v>
      </c>
      <c r="K20" s="7">
        <f>SUM(E23+E24+E25+E26)</f>
        <v>3.51</v>
      </c>
      <c r="O20" s="1" t="s">
        <v>30</v>
      </c>
      <c r="P20" s="1">
        <v>3.976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88.9</v>
      </c>
      <c r="D21" s="6">
        <v>11.1</v>
      </c>
      <c r="E21" s="6">
        <v>2.9</v>
      </c>
      <c r="F21" s="6"/>
      <c r="G21" s="6">
        <f>CONVERT(A21,"um","mm")</f>
        <v>0.0442</v>
      </c>
      <c r="H21" s="6">
        <f t="shared" si="1"/>
        <v>4.499809820158018</v>
      </c>
      <c r="I21" s="6">
        <v>11.1</v>
      </c>
      <c r="J21" s="6">
        <v>3</v>
      </c>
      <c r="K21" s="7">
        <f>SUM(E27+E28+E29+E30)</f>
        <v>2.4799999999999995</v>
      </c>
      <c r="O21" s="1" t="s">
        <v>31</v>
      </c>
      <c r="P21" s="1">
        <v>19.5</v>
      </c>
      <c r="U21" s="1">
        <v>0.000989</v>
      </c>
      <c r="V21" s="1">
        <v>0.0016279999999999999</v>
      </c>
      <c r="W21" s="1">
        <v>0.00254</v>
      </c>
      <c r="X21" s="1">
        <v>0.004062</v>
      </c>
      <c r="Y21" s="1">
        <v>0.010630000000000002</v>
      </c>
      <c r="Z21" s="1">
        <v>0.02555</v>
      </c>
      <c r="AA21" s="1">
        <v>0.03551</v>
      </c>
      <c r="AB21" s="1">
        <v>0.047020000000000006</v>
      </c>
      <c r="AC21" s="1">
        <v>0.07591</v>
      </c>
      <c r="AD21" s="1">
        <f>((W21+AA21)/2)</f>
        <v>0.019025</v>
      </c>
    </row>
    <row r="22" spans="1:31" ht="8.25">
      <c r="A22" s="10">
        <v>52.6</v>
      </c>
      <c r="B22" s="11">
        <v>270</v>
      </c>
      <c r="C22" s="6">
        <v>91.8</v>
      </c>
      <c r="D22" s="6">
        <v>8.23</v>
      </c>
      <c r="E22" s="6">
        <v>1.9</v>
      </c>
      <c r="F22" s="6"/>
      <c r="G22" s="6">
        <f>CONVERT(A22,"um","mm")</f>
        <v>0.0526</v>
      </c>
      <c r="H22" s="6">
        <f t="shared" si="1"/>
        <v>4.2487933902571475</v>
      </c>
      <c r="I22" s="6">
        <v>8.23</v>
      </c>
      <c r="J22" s="6">
        <v>2</v>
      </c>
      <c r="K22" s="7">
        <f>SUM(E31+E32+E33+E34)</f>
        <v>0.3169</v>
      </c>
      <c r="U22" s="1">
        <v>9.981741858565064</v>
      </c>
      <c r="V22" s="1">
        <v>9.262683585057927</v>
      </c>
      <c r="W22" s="1">
        <v>8.620955787664647</v>
      </c>
      <c r="X22" s="1">
        <v>7.943594045028021</v>
      </c>
      <c r="Y22" s="1">
        <v>6.555714592905707</v>
      </c>
      <c r="Z22" s="1">
        <v>5.290532898611828</v>
      </c>
      <c r="AA22" s="1">
        <v>4.8156308294158405</v>
      </c>
      <c r="AB22" s="1">
        <v>4.410581650783791</v>
      </c>
      <c r="AC22" s="1">
        <v>3.7195662382565082</v>
      </c>
      <c r="AD22" s="1">
        <f>((W22+AA22)/2)</f>
        <v>6.718293308540243</v>
      </c>
      <c r="AE22" s="1">
        <f>((X22-AB22)/2)</f>
        <v>1.7665061971221152</v>
      </c>
    </row>
    <row r="23" spans="1:11" ht="8.25">
      <c r="A23" s="10">
        <v>62.5</v>
      </c>
      <c r="B23" s="11">
        <v>230</v>
      </c>
      <c r="C23" s="6">
        <v>93.7</v>
      </c>
      <c r="D23" s="6">
        <v>6.32</v>
      </c>
      <c r="E23" s="6">
        <v>1.17</v>
      </c>
      <c r="F23" s="6"/>
      <c r="G23" s="6">
        <f>CONVERT(A23,"um","mm")</f>
        <v>0.0625</v>
      </c>
      <c r="H23" s="6">
        <f t="shared" si="1"/>
        <v>4</v>
      </c>
      <c r="I23" s="6">
        <v>6.32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94.9</v>
      </c>
      <c r="D24" s="6">
        <v>5.15</v>
      </c>
      <c r="E24" s="6">
        <v>0.83</v>
      </c>
      <c r="F24" s="6"/>
      <c r="G24" s="6">
        <f>CONVERT(A24,"um","mm")</f>
        <v>0.074</v>
      </c>
      <c r="H24" s="6">
        <f t="shared" si="1"/>
        <v>3.7563309190331378</v>
      </c>
      <c r="I24" s="6">
        <v>5.15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95.7</v>
      </c>
      <c r="D25" s="6">
        <v>4.32</v>
      </c>
      <c r="E25" s="6">
        <v>0.75</v>
      </c>
      <c r="F25" s="6"/>
      <c r="G25" s="6">
        <f>CONVERT(A25,"um","mm")</f>
        <v>0.088</v>
      </c>
      <c r="H25" s="6">
        <f t="shared" si="1"/>
        <v>3.50635266602479</v>
      </c>
      <c r="I25" s="6">
        <v>4.32</v>
      </c>
      <c r="J25" s="6">
        <v>-1</v>
      </c>
      <c r="K25" s="7">
        <f>SUM(E43+E44)</f>
        <v>0</v>
      </c>
      <c r="O25" s="1">
        <f>SUM(K25+K24+K23+K22+K21+K20)</f>
        <v>6.306899999999999</v>
      </c>
      <c r="P25" s="1">
        <f>SUM(K19+K18+K17+K16)</f>
        <v>69.65</v>
      </c>
      <c r="Q25" s="1">
        <f>SUM(K15+K14+K13+K12+K11+K10)</f>
        <v>24.09</v>
      </c>
    </row>
    <row r="26" spans="1:11" ht="8.25">
      <c r="A26" s="10">
        <v>105</v>
      </c>
      <c r="B26" s="11">
        <v>140</v>
      </c>
      <c r="C26" s="6">
        <v>96.4</v>
      </c>
      <c r="D26" s="6">
        <v>3.57</v>
      </c>
      <c r="E26" s="6">
        <v>0.76</v>
      </c>
      <c r="F26" s="6"/>
      <c r="G26" s="6">
        <f>CONVERT(A26,"um","mm")</f>
        <v>0.105</v>
      </c>
      <c r="H26" s="6">
        <f t="shared" si="1"/>
        <v>3.2515387669959646</v>
      </c>
      <c r="I26" s="6">
        <v>3.57</v>
      </c>
      <c r="J26" s="6"/>
      <c r="K26" s="7"/>
    </row>
    <row r="27" spans="1:11" ht="8.25">
      <c r="A27" s="10">
        <v>125</v>
      </c>
      <c r="B27" s="11">
        <v>120</v>
      </c>
      <c r="C27" s="6">
        <v>97.2</v>
      </c>
      <c r="D27" s="6">
        <v>2.81</v>
      </c>
      <c r="E27" s="6">
        <v>0.71</v>
      </c>
      <c r="F27" s="6"/>
      <c r="G27" s="6">
        <f>CONVERT(A27,"um","mm")</f>
        <v>0.125</v>
      </c>
      <c r="H27" s="6">
        <f t="shared" si="1"/>
        <v>3</v>
      </c>
      <c r="I27" s="6">
        <v>2.81</v>
      </c>
      <c r="J27" s="6"/>
      <c r="K27" s="7"/>
    </row>
    <row r="28" spans="1:11" ht="8.25">
      <c r="A28" s="10">
        <v>149</v>
      </c>
      <c r="B28" s="11">
        <v>100</v>
      </c>
      <c r="C28" s="6">
        <v>97.9</v>
      </c>
      <c r="D28" s="6">
        <v>2.1</v>
      </c>
      <c r="E28" s="6">
        <v>0.63</v>
      </c>
      <c r="F28" s="6"/>
      <c r="G28" s="6">
        <f>CONVERT(A28,"um","mm")</f>
        <v>0.149</v>
      </c>
      <c r="H28" s="6">
        <f t="shared" si="1"/>
        <v>2.746615764199926</v>
      </c>
      <c r="I28" s="6">
        <v>2.1</v>
      </c>
      <c r="J28" s="6"/>
      <c r="K28" s="7"/>
    </row>
    <row r="29" spans="1:11" ht="8.25">
      <c r="A29" s="10">
        <v>177</v>
      </c>
      <c r="B29" s="11">
        <v>80</v>
      </c>
      <c r="C29" s="6">
        <v>98.5</v>
      </c>
      <c r="D29" s="6">
        <v>1.46</v>
      </c>
      <c r="E29" s="6">
        <v>0.61</v>
      </c>
      <c r="F29" s="6"/>
      <c r="G29" s="6">
        <f>CONVERT(A29,"um","mm")</f>
        <v>0.177</v>
      </c>
      <c r="H29" s="6">
        <f t="shared" si="1"/>
        <v>2.49817873457909</v>
      </c>
      <c r="I29" s="6">
        <v>1.46</v>
      </c>
      <c r="J29" s="6"/>
      <c r="K29" s="7"/>
    </row>
    <row r="30" spans="1:11" ht="8.25">
      <c r="A30" s="10">
        <v>210</v>
      </c>
      <c r="B30" s="11">
        <v>70</v>
      </c>
      <c r="C30" s="6">
        <v>99.2</v>
      </c>
      <c r="D30" s="6">
        <v>0.85</v>
      </c>
      <c r="E30" s="6">
        <v>0.53</v>
      </c>
      <c r="F30" s="6"/>
      <c r="G30" s="6">
        <f>CONVERT(A30,"um","mm")</f>
        <v>0.21</v>
      </c>
      <c r="H30" s="6">
        <f t="shared" si="1"/>
        <v>2.2515387669959646</v>
      </c>
      <c r="I30" s="6">
        <v>0.85</v>
      </c>
      <c r="J30" s="6"/>
      <c r="K30" s="7"/>
    </row>
    <row r="31" spans="1:11" ht="8.25">
      <c r="A31" s="10">
        <v>250</v>
      </c>
      <c r="B31" s="11">
        <v>60</v>
      </c>
      <c r="C31" s="6">
        <v>99.7</v>
      </c>
      <c r="D31" s="6">
        <v>0.32</v>
      </c>
      <c r="E31" s="6">
        <v>0.26</v>
      </c>
      <c r="F31" s="6"/>
      <c r="G31" s="6">
        <f>CONVERT(A31,"um","mm")</f>
        <v>0.25</v>
      </c>
      <c r="H31" s="6">
        <f t="shared" si="1"/>
        <v>2</v>
      </c>
      <c r="I31" s="6">
        <v>0.32</v>
      </c>
      <c r="J31" s="6"/>
      <c r="K31" s="7"/>
    </row>
    <row r="32" spans="1:11" ht="8.25">
      <c r="A32" s="10">
        <v>297</v>
      </c>
      <c r="B32" s="11">
        <v>50</v>
      </c>
      <c r="C32" s="6">
        <v>99.9</v>
      </c>
      <c r="D32" s="6">
        <v>0.057</v>
      </c>
      <c r="E32" s="6">
        <v>0.055</v>
      </c>
      <c r="F32" s="6"/>
      <c r="G32" s="6">
        <f>CONVERT(A32,"um","mm")</f>
        <v>0.297</v>
      </c>
      <c r="H32" s="6">
        <f t="shared" si="1"/>
        <v>1.7514651638613215</v>
      </c>
      <c r="I32" s="6">
        <v>0.057</v>
      </c>
      <c r="J32" s="6"/>
      <c r="K32" s="7"/>
    </row>
    <row r="33" spans="1:11" ht="8.25">
      <c r="A33" s="10">
        <v>354</v>
      </c>
      <c r="B33" s="11">
        <v>45</v>
      </c>
      <c r="C33" s="6">
        <v>99.998</v>
      </c>
      <c r="D33" s="6">
        <v>0.0019</v>
      </c>
      <c r="E33" s="6">
        <v>0.0019</v>
      </c>
      <c r="F33" s="6"/>
      <c r="G33" s="6">
        <f>CONVERT(A33,"um","mm")</f>
        <v>0.354</v>
      </c>
      <c r="H33" s="6">
        <f t="shared" si="1"/>
        <v>1.4981787345790896</v>
      </c>
      <c r="I33" s="6">
        <v>0.0019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37270.64791666667</v>
      </c>
    </row>
    <row r="2" spans="1:5" ht="8.25">
      <c r="A2" s="1" t="s">
        <v>1</v>
      </c>
      <c r="B2" s="1" t="s">
        <v>61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62</v>
      </c>
      <c r="C3" s="1">
        <f>AVERAGE(E3:F3)</f>
        <v>6.375</v>
      </c>
      <c r="D3" s="1">
        <f>CONVERT(C3,"ft","m")</f>
        <v>1.9431</v>
      </c>
      <c r="E3" s="1">
        <f>CONVERT(VALUE(LEFT(B4,3)),"in","ft")</f>
        <v>6.25</v>
      </c>
      <c r="F3" s="1">
        <f>CONVERT(VALUE(RIGHT(B4,3)),"in","ft")</f>
        <v>6.5</v>
      </c>
    </row>
    <row r="4" spans="1:2" ht="8.25">
      <c r="A4" s="1" t="s">
        <v>5</v>
      </c>
      <c r="B4" s="1" t="s">
        <v>63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1.066</v>
      </c>
      <c r="V10" s="1">
        <f>CONVERT(U10,"um","mm")</f>
        <v>0.001066</v>
      </c>
      <c r="W10" s="1">
        <f>-LOG(V10/1,2)</f>
        <v>9.873576846564998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1.812</v>
      </c>
      <c r="V11" s="1">
        <f>CONVERT(U11,"um","mm")</f>
        <v>0.001812</v>
      </c>
      <c r="W11" s="1">
        <f aca="true" t="shared" si="2" ref="W11:W18">-LOG(V11/1,2)</f>
        <v>9.10820132927794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0.43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0.43</v>
      </c>
      <c r="O12" s="1" t="s">
        <v>11</v>
      </c>
      <c r="P12" s="1">
        <v>28.62</v>
      </c>
      <c r="Q12" s="1">
        <f>CONVERT(P12,"um","mm")</f>
        <v>0.02862</v>
      </c>
      <c r="R12" s="1">
        <f t="shared" si="0"/>
        <v>5.126832517710144</v>
      </c>
      <c r="T12" s="1">
        <v>16</v>
      </c>
      <c r="U12" s="1">
        <v>2.884</v>
      </c>
      <c r="V12" s="1">
        <f>CONVERT(U12,"um","mm")</f>
        <v>0.002884</v>
      </c>
      <c r="W12" s="1">
        <f t="shared" si="2"/>
        <v>8.437713120083352</v>
      </c>
    </row>
    <row r="13" spans="1:23" ht="8.25">
      <c r="A13" s="10">
        <v>0.49</v>
      </c>
      <c r="B13" s="11">
        <v>1100</v>
      </c>
      <c r="C13" s="6">
        <v>0.43</v>
      </c>
      <c r="D13" s="6">
        <v>99.6</v>
      </c>
      <c r="E13" s="6">
        <v>3.89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7">
        <v>3.89</v>
      </c>
      <c r="O13" s="1" t="s">
        <v>12</v>
      </c>
      <c r="P13" s="1">
        <v>14.93</v>
      </c>
      <c r="Q13" s="1">
        <f>CONVERT(P13,"um","mm")</f>
        <v>0.01493</v>
      </c>
      <c r="R13" s="1">
        <f t="shared" si="0"/>
        <v>6.065642024302271</v>
      </c>
      <c r="T13" s="1">
        <v>25</v>
      </c>
      <c r="U13" s="1">
        <v>4.787</v>
      </c>
      <c r="V13" s="1">
        <f>CONVERT(U13,"um","mm")</f>
        <v>0.004787</v>
      </c>
      <c r="W13" s="1">
        <f t="shared" si="2"/>
        <v>7.706662478604408</v>
      </c>
    </row>
    <row r="14" spans="1:23" ht="8.25">
      <c r="A14" s="10">
        <v>0.98</v>
      </c>
      <c r="B14" s="11">
        <v>1000</v>
      </c>
      <c r="C14" s="6">
        <v>4.33</v>
      </c>
      <c r="D14" s="6">
        <v>95.7</v>
      </c>
      <c r="E14" s="6">
        <v>6.49</v>
      </c>
      <c r="F14" s="6"/>
      <c r="G14" s="6">
        <f>CONVERT(A14,"um","mm")</f>
        <v>0.00098</v>
      </c>
      <c r="H14" s="6">
        <f t="shared" si="1"/>
        <v>9.994930630321603</v>
      </c>
      <c r="I14" s="6">
        <v>95.7</v>
      </c>
      <c r="J14" s="6">
        <v>10</v>
      </c>
      <c r="K14" s="7">
        <v>6.49</v>
      </c>
      <c r="O14" s="1" t="s">
        <v>29</v>
      </c>
      <c r="P14" s="1">
        <v>4.915</v>
      </c>
      <c r="Q14" s="1">
        <f>CONVERT(P14,"um","mm")</f>
        <v>0.004915</v>
      </c>
      <c r="R14" s="1">
        <f t="shared" si="0"/>
        <v>7.668592868096232</v>
      </c>
      <c r="T14" s="1">
        <v>50</v>
      </c>
      <c r="U14" s="1">
        <v>14.93</v>
      </c>
      <c r="V14" s="1">
        <f>CONVERT(U14,"um","mm")</f>
        <v>0.01493</v>
      </c>
      <c r="W14" s="1">
        <f t="shared" si="2"/>
        <v>6.065642024302271</v>
      </c>
    </row>
    <row r="15" spans="1:23" ht="8.25">
      <c r="A15" s="10">
        <v>1.95</v>
      </c>
      <c r="B15" s="11">
        <v>900</v>
      </c>
      <c r="C15" s="6">
        <v>10.8</v>
      </c>
      <c r="D15" s="6">
        <v>89.2</v>
      </c>
      <c r="E15" s="6">
        <v>10.2</v>
      </c>
      <c r="F15" s="6"/>
      <c r="G15" s="6">
        <f>CONVERT(A15,"um","mm")</f>
        <v>0.00195</v>
      </c>
      <c r="H15" s="6">
        <f t="shared" si="1"/>
        <v>9.002310160687202</v>
      </c>
      <c r="I15" s="6">
        <v>89.2</v>
      </c>
      <c r="J15" s="6">
        <v>9</v>
      </c>
      <c r="K15" s="7">
        <v>10.2</v>
      </c>
      <c r="O15" s="1" t="s">
        <v>13</v>
      </c>
      <c r="P15" s="1">
        <v>1.916</v>
      </c>
      <c r="Q15" s="1">
        <f>CONVERT(P15,"um","mm")</f>
        <v>0.001916</v>
      </c>
      <c r="R15" s="1">
        <f t="shared" si="0"/>
        <v>9.027686723587994</v>
      </c>
      <c r="T15" s="1">
        <v>75</v>
      </c>
      <c r="U15" s="1">
        <v>35.13</v>
      </c>
      <c r="V15" s="1">
        <f>CONVERT(U15,"um","mm")</f>
        <v>0.03513</v>
      </c>
      <c r="W15" s="1">
        <f t="shared" si="2"/>
        <v>4.8311526132144404</v>
      </c>
    </row>
    <row r="16" spans="1:23" ht="8.25">
      <c r="A16" s="10">
        <v>3.9</v>
      </c>
      <c r="B16" s="11">
        <v>800</v>
      </c>
      <c r="C16" s="6">
        <v>21.1</v>
      </c>
      <c r="D16" s="6">
        <v>78.9</v>
      </c>
      <c r="E16" s="6">
        <v>14.3</v>
      </c>
      <c r="F16" s="6"/>
      <c r="G16" s="6">
        <f>CONVERT(A16,"um","mm")</f>
        <v>0.0039</v>
      </c>
      <c r="H16" s="6">
        <f t="shared" si="1"/>
        <v>8.002310160687202</v>
      </c>
      <c r="I16" s="6">
        <v>78.9</v>
      </c>
      <c r="J16" s="6">
        <v>8</v>
      </c>
      <c r="K16" s="7">
        <v>14.3</v>
      </c>
      <c r="O16" s="1" t="s">
        <v>14</v>
      </c>
      <c r="P16" s="1">
        <v>34.58</v>
      </c>
      <c r="Q16" s="1">
        <f>CONVERT(P16,"um","mm")</f>
        <v>0.03458</v>
      </c>
      <c r="R16" s="1">
        <f t="shared" si="0"/>
        <v>4.853918320794531</v>
      </c>
      <c r="T16" s="1">
        <v>84</v>
      </c>
      <c r="U16" s="1">
        <v>46.68</v>
      </c>
      <c r="V16" s="1">
        <f>CONVERT(U16,"um","mm")</f>
        <v>0.04668</v>
      </c>
      <c r="W16" s="1">
        <f t="shared" si="2"/>
        <v>4.421051628729464</v>
      </c>
    </row>
    <row r="17" spans="1:23" ht="8.25">
      <c r="A17" s="10">
        <v>7.8</v>
      </c>
      <c r="B17" s="11">
        <v>700</v>
      </c>
      <c r="C17" s="6">
        <v>35.3</v>
      </c>
      <c r="D17" s="6">
        <v>64.7</v>
      </c>
      <c r="E17" s="6">
        <v>15.8</v>
      </c>
      <c r="F17" s="6"/>
      <c r="G17" s="6">
        <f>CONVERT(A17,"um","mm")</f>
        <v>0.0078</v>
      </c>
      <c r="H17" s="6">
        <f t="shared" si="1"/>
        <v>7.002310160687201</v>
      </c>
      <c r="I17" s="6">
        <v>64.7</v>
      </c>
      <c r="J17" s="6">
        <v>7</v>
      </c>
      <c r="K17" s="7">
        <v>15.8</v>
      </c>
      <c r="O17" s="1" t="s">
        <v>15</v>
      </c>
      <c r="P17" s="1">
        <v>49.97</v>
      </c>
      <c r="T17" s="1">
        <v>90</v>
      </c>
      <c r="U17" s="1">
        <v>59.45</v>
      </c>
      <c r="V17" s="1">
        <f>CONVERT(U17,"um","mm")</f>
        <v>0.05945</v>
      </c>
      <c r="W17" s="1">
        <f t="shared" si="2"/>
        <v>4.072179379803793</v>
      </c>
    </row>
    <row r="18" spans="1:23" ht="8.25">
      <c r="A18" s="10">
        <v>15.6</v>
      </c>
      <c r="B18" s="11">
        <v>600</v>
      </c>
      <c r="C18" s="6">
        <v>51.1</v>
      </c>
      <c r="D18" s="6">
        <v>48.9</v>
      </c>
      <c r="E18" s="6">
        <v>20</v>
      </c>
      <c r="F18" s="6"/>
      <c r="G18" s="6">
        <f>CONVERT(A18,"um","mm")</f>
        <v>0.0156</v>
      </c>
      <c r="H18" s="6">
        <f t="shared" si="1"/>
        <v>6.002310160687201</v>
      </c>
      <c r="I18" s="6">
        <v>48.9</v>
      </c>
      <c r="J18" s="6">
        <v>6</v>
      </c>
      <c r="K18" s="7">
        <v>20</v>
      </c>
      <c r="O18" s="1" t="s">
        <v>16</v>
      </c>
      <c r="P18" s="1">
        <v>2497</v>
      </c>
      <c r="T18" s="1">
        <v>95</v>
      </c>
      <c r="U18" s="1">
        <v>88.47</v>
      </c>
      <c r="V18" s="1">
        <f>CONVERT(U18,"um","mm")</f>
        <v>0.08847</v>
      </c>
      <c r="W18" s="1">
        <f t="shared" si="2"/>
        <v>3.498667866653919</v>
      </c>
    </row>
    <row r="19" spans="1:16" ht="8.25">
      <c r="A19" s="10">
        <v>31.2</v>
      </c>
      <c r="B19" s="11">
        <v>500</v>
      </c>
      <c r="C19" s="6">
        <v>71.1</v>
      </c>
      <c r="D19" s="6">
        <v>28.9</v>
      </c>
      <c r="E19" s="6">
        <v>5.75</v>
      </c>
      <c r="F19" s="6"/>
      <c r="G19" s="6">
        <f>CONVERT(A19,"um","mm")</f>
        <v>0.0312</v>
      </c>
      <c r="H19" s="6">
        <f t="shared" si="1"/>
        <v>5.002310160687201</v>
      </c>
      <c r="I19" s="6">
        <v>28.9</v>
      </c>
      <c r="J19" s="6">
        <v>5</v>
      </c>
      <c r="K19" s="7">
        <f>SUM(E19+E20+E21+E22)</f>
        <v>19.83</v>
      </c>
      <c r="O19" s="1" t="s">
        <v>17</v>
      </c>
      <c r="P19" s="1">
        <v>174.6</v>
      </c>
    </row>
    <row r="20" spans="1:31" ht="8.25">
      <c r="A20" s="10">
        <v>37.2</v>
      </c>
      <c r="B20" s="11">
        <v>400</v>
      </c>
      <c r="C20" s="6">
        <v>76.9</v>
      </c>
      <c r="D20" s="6">
        <v>23.1</v>
      </c>
      <c r="E20" s="6">
        <v>5.51</v>
      </c>
      <c r="F20" s="6"/>
      <c r="G20" s="6">
        <f>CONVERT(A20,"um","mm")</f>
        <v>0.0372</v>
      </c>
      <c r="H20" s="6">
        <f t="shared" si="1"/>
        <v>4.748553568441418</v>
      </c>
      <c r="I20" s="6">
        <v>23.1</v>
      </c>
      <c r="J20" s="6">
        <v>4</v>
      </c>
      <c r="K20" s="7">
        <f>SUM(E23+E24+E25+E26)</f>
        <v>6</v>
      </c>
      <c r="O20" s="1" t="s">
        <v>30</v>
      </c>
      <c r="P20" s="1">
        <v>6.115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82.4</v>
      </c>
      <c r="D21" s="6">
        <v>17.6</v>
      </c>
      <c r="E21" s="6">
        <v>4.9</v>
      </c>
      <c r="F21" s="6"/>
      <c r="G21" s="6">
        <f>CONVERT(A21,"um","mm")</f>
        <v>0.0442</v>
      </c>
      <c r="H21" s="6">
        <f t="shared" si="1"/>
        <v>4.499809820158018</v>
      </c>
      <c r="I21" s="6">
        <v>17.6</v>
      </c>
      <c r="J21" s="6">
        <v>3</v>
      </c>
      <c r="K21" s="7">
        <f>SUM(E27+E28+E29+E30)</f>
        <v>2.11</v>
      </c>
      <c r="O21" s="1" t="s">
        <v>31</v>
      </c>
      <c r="P21" s="1">
        <v>51.11</v>
      </c>
      <c r="U21" s="1">
        <v>0.001066</v>
      </c>
      <c r="V21" s="1">
        <v>0.001812</v>
      </c>
      <c r="W21" s="1">
        <v>0.002884</v>
      </c>
      <c r="X21" s="1">
        <v>0.004787</v>
      </c>
      <c r="Y21" s="1">
        <v>0.01493</v>
      </c>
      <c r="Z21" s="1">
        <v>0.03513</v>
      </c>
      <c r="AA21" s="1">
        <v>0.04668</v>
      </c>
      <c r="AB21" s="1">
        <v>0.05945</v>
      </c>
      <c r="AC21" s="1">
        <v>0.08847</v>
      </c>
      <c r="AD21" s="1">
        <f>((W21+AA21)/2)</f>
        <v>0.024782</v>
      </c>
    </row>
    <row r="22" spans="1:31" ht="8.25">
      <c r="A22" s="10">
        <v>52.6</v>
      </c>
      <c r="B22" s="11">
        <v>270</v>
      </c>
      <c r="C22" s="6">
        <v>87.3</v>
      </c>
      <c r="D22" s="6">
        <v>12.7</v>
      </c>
      <c r="E22" s="6">
        <v>3.67</v>
      </c>
      <c r="F22" s="6"/>
      <c r="G22" s="6">
        <f>CONVERT(A22,"um","mm")</f>
        <v>0.0526</v>
      </c>
      <c r="H22" s="6">
        <f t="shared" si="1"/>
        <v>4.2487933902571475</v>
      </c>
      <c r="I22" s="6">
        <v>12.7</v>
      </c>
      <c r="J22" s="6">
        <v>2</v>
      </c>
      <c r="K22" s="7">
        <f>SUM(E31+E32+E33+E34)</f>
        <v>0.69</v>
      </c>
      <c r="U22" s="1">
        <v>9.873576846564998</v>
      </c>
      <c r="V22" s="1">
        <v>9.10820132927794</v>
      </c>
      <c r="W22" s="1">
        <v>8.437713120083352</v>
      </c>
      <c r="X22" s="1">
        <v>7.706662478604408</v>
      </c>
      <c r="Y22" s="1">
        <v>6.065642024302271</v>
      </c>
      <c r="Z22" s="1">
        <v>4.8311526132144404</v>
      </c>
      <c r="AA22" s="1">
        <v>4.421051628729464</v>
      </c>
      <c r="AB22" s="1">
        <v>4.072179379803793</v>
      </c>
      <c r="AC22" s="1">
        <v>3.498667866653919</v>
      </c>
      <c r="AD22" s="1">
        <f>((W22+AA22)/2)</f>
        <v>6.4293823744064085</v>
      </c>
      <c r="AE22" s="1">
        <f>((X22-AB22)/2)</f>
        <v>1.8172415494003076</v>
      </c>
    </row>
    <row r="23" spans="1:11" ht="8.25">
      <c r="A23" s="10">
        <v>62.5</v>
      </c>
      <c r="B23" s="11">
        <v>230</v>
      </c>
      <c r="C23" s="6">
        <v>91</v>
      </c>
      <c r="D23" s="6">
        <v>9.04</v>
      </c>
      <c r="E23" s="6">
        <v>2.42</v>
      </c>
      <c r="F23" s="6"/>
      <c r="G23" s="6">
        <f>CONVERT(A23,"um","mm")</f>
        <v>0.0625</v>
      </c>
      <c r="H23" s="6">
        <f t="shared" si="1"/>
        <v>4</v>
      </c>
      <c r="I23" s="6">
        <v>9.04</v>
      </c>
      <c r="J23" s="6">
        <v>1</v>
      </c>
      <c r="K23" s="7">
        <f>SUM(E35+E36+E37+E38)</f>
        <v>0.228</v>
      </c>
    </row>
    <row r="24" spans="1:17" ht="8.25">
      <c r="A24" s="10">
        <v>74</v>
      </c>
      <c r="B24" s="11">
        <v>200</v>
      </c>
      <c r="C24" s="6">
        <v>93.4</v>
      </c>
      <c r="D24" s="6">
        <v>6.61</v>
      </c>
      <c r="E24" s="6">
        <v>1.57</v>
      </c>
      <c r="F24" s="6"/>
      <c r="G24" s="6">
        <f>CONVERT(A24,"um","mm")</f>
        <v>0.074</v>
      </c>
      <c r="H24" s="6">
        <f t="shared" si="1"/>
        <v>3.7563309190331378</v>
      </c>
      <c r="I24" s="6">
        <v>6.61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95</v>
      </c>
      <c r="D25" s="6">
        <v>5.04</v>
      </c>
      <c r="E25" s="6">
        <v>1.1</v>
      </c>
      <c r="F25" s="6"/>
      <c r="G25" s="6">
        <f>CONVERT(A25,"um","mm")</f>
        <v>0.088</v>
      </c>
      <c r="H25" s="6">
        <f t="shared" si="1"/>
        <v>3.50635266602479</v>
      </c>
      <c r="I25" s="6">
        <v>5.04</v>
      </c>
      <c r="J25" s="6">
        <v>-1</v>
      </c>
      <c r="K25" s="7">
        <f>SUM(E43+E44)</f>
        <v>0</v>
      </c>
      <c r="O25" s="1">
        <f>SUM(K25+K24+K23+K22+K21+K20)</f>
        <v>9.027999999999999</v>
      </c>
      <c r="P25" s="1">
        <f>SUM(K19+K18+K17+K16)</f>
        <v>69.92999999999999</v>
      </c>
      <c r="Q25" s="1">
        <f>SUM(K15+K14+K13+K12+K11+K10)</f>
        <v>21.009999999999998</v>
      </c>
    </row>
    <row r="26" spans="1:11" ht="8.25">
      <c r="A26" s="10">
        <v>105</v>
      </c>
      <c r="B26" s="11">
        <v>140</v>
      </c>
      <c r="C26" s="6">
        <v>96.1</v>
      </c>
      <c r="D26" s="6">
        <v>3.94</v>
      </c>
      <c r="E26" s="6">
        <v>0.91</v>
      </c>
      <c r="F26" s="6"/>
      <c r="G26" s="6">
        <f>CONVERT(A26,"um","mm")</f>
        <v>0.105</v>
      </c>
      <c r="H26" s="6">
        <f t="shared" si="1"/>
        <v>3.2515387669959646</v>
      </c>
      <c r="I26" s="6">
        <v>3.94</v>
      </c>
      <c r="J26" s="6"/>
      <c r="K26" s="7"/>
    </row>
    <row r="27" spans="1:11" ht="8.25">
      <c r="A27" s="10">
        <v>125</v>
      </c>
      <c r="B27" s="11">
        <v>120</v>
      </c>
      <c r="C27" s="6">
        <v>97</v>
      </c>
      <c r="D27" s="6">
        <v>3.03</v>
      </c>
      <c r="E27" s="6">
        <v>0.8</v>
      </c>
      <c r="F27" s="6"/>
      <c r="G27" s="6">
        <f>CONVERT(A27,"um","mm")</f>
        <v>0.125</v>
      </c>
      <c r="H27" s="6">
        <f t="shared" si="1"/>
        <v>3</v>
      </c>
      <c r="I27" s="6">
        <v>3.03</v>
      </c>
      <c r="J27" s="6"/>
      <c r="K27" s="7"/>
    </row>
    <row r="28" spans="1:11" ht="8.25">
      <c r="A28" s="10">
        <v>149</v>
      </c>
      <c r="B28" s="11">
        <v>100</v>
      </c>
      <c r="C28" s="6">
        <v>97.8</v>
      </c>
      <c r="D28" s="6">
        <v>2.22</v>
      </c>
      <c r="E28" s="6">
        <v>0.64</v>
      </c>
      <c r="F28" s="6"/>
      <c r="G28" s="6">
        <f>CONVERT(A28,"um","mm")</f>
        <v>0.149</v>
      </c>
      <c r="H28" s="6">
        <f t="shared" si="1"/>
        <v>2.746615764199926</v>
      </c>
      <c r="I28" s="6">
        <v>2.22</v>
      </c>
      <c r="J28" s="6"/>
      <c r="K28" s="7"/>
    </row>
    <row r="29" spans="1:11" ht="8.25">
      <c r="A29" s="10">
        <v>177</v>
      </c>
      <c r="B29" s="11">
        <v>80</v>
      </c>
      <c r="C29" s="6">
        <v>98.4</v>
      </c>
      <c r="D29" s="6">
        <v>1.58</v>
      </c>
      <c r="E29" s="6">
        <v>0.43</v>
      </c>
      <c r="F29" s="6"/>
      <c r="G29" s="6">
        <f>CONVERT(A29,"um","mm")</f>
        <v>0.177</v>
      </c>
      <c r="H29" s="6">
        <f t="shared" si="1"/>
        <v>2.49817873457909</v>
      </c>
      <c r="I29" s="6">
        <v>1.58</v>
      </c>
      <c r="J29" s="6"/>
      <c r="K29" s="7"/>
    </row>
    <row r="30" spans="1:11" ht="8.25">
      <c r="A30" s="10">
        <v>210</v>
      </c>
      <c r="B30" s="11">
        <v>70</v>
      </c>
      <c r="C30" s="6">
        <v>98.8</v>
      </c>
      <c r="D30" s="6">
        <v>1.15</v>
      </c>
      <c r="E30" s="6">
        <v>0.24</v>
      </c>
      <c r="F30" s="6"/>
      <c r="G30" s="6">
        <f>CONVERT(A30,"um","mm")</f>
        <v>0.21</v>
      </c>
      <c r="H30" s="6">
        <f t="shared" si="1"/>
        <v>2.2515387669959646</v>
      </c>
      <c r="I30" s="6">
        <v>1.15</v>
      </c>
      <c r="J30" s="6"/>
      <c r="K30" s="7"/>
    </row>
    <row r="31" spans="1:11" ht="8.25">
      <c r="A31" s="10">
        <v>250</v>
      </c>
      <c r="B31" s="11">
        <v>60</v>
      </c>
      <c r="C31" s="6">
        <v>99.1</v>
      </c>
      <c r="D31" s="6">
        <v>0.92</v>
      </c>
      <c r="E31" s="6">
        <v>0.12</v>
      </c>
      <c r="F31" s="6"/>
      <c r="G31" s="6">
        <f>CONVERT(A31,"um","mm")</f>
        <v>0.25</v>
      </c>
      <c r="H31" s="6">
        <f t="shared" si="1"/>
        <v>2</v>
      </c>
      <c r="I31" s="6">
        <v>0.92</v>
      </c>
      <c r="J31" s="6"/>
      <c r="K31" s="7"/>
    </row>
    <row r="32" spans="1:11" ht="8.25">
      <c r="A32" s="10">
        <v>297</v>
      </c>
      <c r="B32" s="11">
        <v>50</v>
      </c>
      <c r="C32" s="6">
        <v>99.2</v>
      </c>
      <c r="D32" s="6">
        <v>0.8</v>
      </c>
      <c r="E32" s="6">
        <v>0.13</v>
      </c>
      <c r="F32" s="6"/>
      <c r="G32" s="6">
        <f>CONVERT(A32,"um","mm")</f>
        <v>0.297</v>
      </c>
      <c r="H32" s="6">
        <f t="shared" si="1"/>
        <v>1.7514651638613215</v>
      </c>
      <c r="I32" s="6">
        <v>0.8</v>
      </c>
      <c r="J32" s="6"/>
      <c r="K32" s="7"/>
    </row>
    <row r="33" spans="1:11" ht="8.25">
      <c r="A33" s="10">
        <v>354</v>
      </c>
      <c r="B33" s="11">
        <v>45</v>
      </c>
      <c r="C33" s="6">
        <v>99.3</v>
      </c>
      <c r="D33" s="6">
        <v>0.67</v>
      </c>
      <c r="E33" s="6">
        <v>0.2</v>
      </c>
      <c r="F33" s="6"/>
      <c r="G33" s="6">
        <f>CONVERT(A33,"um","mm")</f>
        <v>0.354</v>
      </c>
      <c r="H33" s="6">
        <f t="shared" si="1"/>
        <v>1.4981787345790896</v>
      </c>
      <c r="I33" s="6">
        <v>0.67</v>
      </c>
      <c r="J33" s="6"/>
      <c r="K33" s="7"/>
    </row>
    <row r="34" spans="1:11" ht="8.25">
      <c r="A34" s="10">
        <v>420</v>
      </c>
      <c r="B34" s="11">
        <v>40</v>
      </c>
      <c r="C34" s="6">
        <v>99.5</v>
      </c>
      <c r="D34" s="6">
        <v>0.47</v>
      </c>
      <c r="E34" s="6">
        <v>0.24</v>
      </c>
      <c r="F34" s="6"/>
      <c r="G34" s="6">
        <f>CONVERT(A34,"um","mm")</f>
        <v>0.42</v>
      </c>
      <c r="H34" s="6">
        <f t="shared" si="1"/>
        <v>1.2515387669959643</v>
      </c>
      <c r="I34" s="6">
        <v>0.47</v>
      </c>
      <c r="J34" s="6"/>
      <c r="K34" s="7"/>
    </row>
    <row r="35" spans="1:11" ht="8.25">
      <c r="A35" s="10">
        <v>500</v>
      </c>
      <c r="B35" s="11">
        <v>35</v>
      </c>
      <c r="C35" s="6">
        <v>99.8</v>
      </c>
      <c r="D35" s="6">
        <v>0.23</v>
      </c>
      <c r="E35" s="6">
        <v>0.17</v>
      </c>
      <c r="F35" s="6"/>
      <c r="G35" s="6">
        <f>CONVERT(A35,"um","mm")</f>
        <v>0.5</v>
      </c>
      <c r="H35" s="6">
        <f t="shared" si="1"/>
        <v>1</v>
      </c>
      <c r="I35" s="6">
        <v>0.23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0.058</v>
      </c>
      <c r="E36" s="6">
        <v>0.056</v>
      </c>
      <c r="F36" s="6"/>
      <c r="G36" s="6">
        <f>CONVERT(A36,"um","mm")</f>
        <v>0.59</v>
      </c>
      <c r="H36" s="6">
        <f t="shared" si="1"/>
        <v>0.7612131404128836</v>
      </c>
      <c r="I36" s="6">
        <v>0.058</v>
      </c>
      <c r="J36" s="6"/>
      <c r="K36" s="7"/>
    </row>
    <row r="37" spans="1:11" ht="8.25">
      <c r="A37" s="10">
        <v>710</v>
      </c>
      <c r="B37" s="11">
        <v>25</v>
      </c>
      <c r="C37" s="6">
        <v>99.998</v>
      </c>
      <c r="D37" s="6">
        <v>0.002</v>
      </c>
      <c r="E37" s="6">
        <v>0.002</v>
      </c>
      <c r="F37" s="6"/>
      <c r="G37" s="6">
        <f>CONVERT(A37,"um","mm")</f>
        <v>0.71</v>
      </c>
      <c r="H37" s="6">
        <f t="shared" si="1"/>
        <v>0.49410907027004275</v>
      </c>
      <c r="I37" s="6">
        <v>0.002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37270.65138888889</v>
      </c>
    </row>
    <row r="2" spans="1:5" ht="8.25">
      <c r="A2" s="1" t="s">
        <v>1</v>
      </c>
      <c r="B2" s="1" t="s">
        <v>58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59</v>
      </c>
      <c r="C3" s="1">
        <f>AVERAGE(E3:F3)</f>
        <v>5.125</v>
      </c>
      <c r="D3" s="1">
        <f>CONVERT(C3,"ft","m")</f>
        <v>1.5621</v>
      </c>
      <c r="E3" s="1">
        <f>CONVERT(VALUE(LEFT(B4,3)),"in","ft")</f>
        <v>5</v>
      </c>
      <c r="F3" s="1">
        <f>CONVERT(VALUE(RIGHT(B4,3)),"in","ft")</f>
        <v>5.25</v>
      </c>
    </row>
    <row r="4" spans="1:2" ht="8.25">
      <c r="A4" s="1" t="s">
        <v>5</v>
      </c>
      <c r="B4" s="1" t="s">
        <v>60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0.956</v>
      </c>
      <c r="V10" s="1">
        <f>CONVERT(U10,"um","mm")</f>
        <v>0.000956</v>
      </c>
      <c r="W10" s="1">
        <f>-LOG(V10/1,2)</f>
        <v>10.030701761343426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1.525</v>
      </c>
      <c r="V11" s="1">
        <f>CONVERT(U11,"um","mm")</f>
        <v>0.001525</v>
      </c>
      <c r="W11" s="1">
        <f aca="true" t="shared" si="2" ref="W11:W18">-LOG(V11/1,2)</f>
        <v>9.356975041986564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0.52</v>
      </c>
      <c r="O12" s="1" t="s">
        <v>11</v>
      </c>
      <c r="P12" s="1">
        <v>21.74</v>
      </c>
      <c r="Q12" s="1">
        <f>CONVERT(P12,"um","mm")</f>
        <v>0.021739999999999995</v>
      </c>
      <c r="R12" s="1">
        <f t="shared" si="0"/>
        <v>5.523504249409503</v>
      </c>
      <c r="T12" s="1">
        <v>16</v>
      </c>
      <c r="U12" s="1">
        <v>2.344</v>
      </c>
      <c r="V12" s="1">
        <f>CONVERT(U12,"um","mm")</f>
        <v>0.002344</v>
      </c>
      <c r="W12" s="1">
        <f t="shared" si="2"/>
        <v>8.736811714901926</v>
      </c>
    </row>
    <row r="13" spans="1:23" ht="8.25">
      <c r="A13" s="10">
        <v>0.49</v>
      </c>
      <c r="B13" s="11">
        <v>1100</v>
      </c>
      <c r="C13" s="6">
        <v>0.52</v>
      </c>
      <c r="D13" s="6">
        <v>99.5</v>
      </c>
      <c r="E13" s="6">
        <v>4.71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4.71</v>
      </c>
      <c r="O13" s="1" t="s">
        <v>12</v>
      </c>
      <c r="P13" s="1">
        <v>10.06</v>
      </c>
      <c r="Q13" s="1">
        <f>CONVERT(P13,"um","mm")</f>
        <v>0.01006</v>
      </c>
      <c r="R13" s="1">
        <f t="shared" si="0"/>
        <v>6.635225884631285</v>
      </c>
      <c r="T13" s="1">
        <v>25</v>
      </c>
      <c r="U13" s="1">
        <v>3.761</v>
      </c>
      <c r="V13" s="1">
        <f>CONVERT(U13,"um","mm")</f>
        <v>0.003761</v>
      </c>
      <c r="W13" s="1">
        <f t="shared" si="2"/>
        <v>8.054667978283868</v>
      </c>
    </row>
    <row r="14" spans="1:23" ht="8.25">
      <c r="A14" s="10">
        <v>0.98</v>
      </c>
      <c r="B14" s="11">
        <v>1000</v>
      </c>
      <c r="C14" s="6">
        <v>5.23</v>
      </c>
      <c r="D14" s="6">
        <v>94.8</v>
      </c>
      <c r="E14" s="6">
        <v>7.98</v>
      </c>
      <c r="F14" s="6"/>
      <c r="G14" s="6">
        <f>CONVERT(A14,"um","mm")</f>
        <v>0.00098</v>
      </c>
      <c r="H14" s="6">
        <f t="shared" si="1"/>
        <v>9.994930630321603</v>
      </c>
      <c r="I14" s="6">
        <v>94.8</v>
      </c>
      <c r="J14" s="6">
        <v>10</v>
      </c>
      <c r="K14" s="7">
        <v>7.98</v>
      </c>
      <c r="O14" s="1" t="s">
        <v>29</v>
      </c>
      <c r="P14" s="1">
        <v>4.113</v>
      </c>
      <c r="Q14" s="1">
        <f>CONVERT(P14,"um","mm")</f>
        <v>0.004113</v>
      </c>
      <c r="R14" s="1">
        <f t="shared" si="0"/>
        <v>7.9255932128237925</v>
      </c>
      <c r="T14" s="1">
        <v>50</v>
      </c>
      <c r="U14" s="1">
        <v>10.06</v>
      </c>
      <c r="V14" s="1">
        <f>CONVERT(U14,"um","mm")</f>
        <v>0.01006</v>
      </c>
      <c r="W14" s="1">
        <f t="shared" si="2"/>
        <v>6.635225884631285</v>
      </c>
    </row>
    <row r="15" spans="1:23" ht="8.25">
      <c r="A15" s="10">
        <v>1.95</v>
      </c>
      <c r="B15" s="11">
        <v>900</v>
      </c>
      <c r="C15" s="6">
        <v>13.2</v>
      </c>
      <c r="D15" s="6">
        <v>86.8</v>
      </c>
      <c r="E15" s="6">
        <v>12.6</v>
      </c>
      <c r="F15" s="6"/>
      <c r="G15" s="6">
        <f>CONVERT(A15,"um","mm")</f>
        <v>0.00195</v>
      </c>
      <c r="H15" s="6">
        <f t="shared" si="1"/>
        <v>9.002310160687202</v>
      </c>
      <c r="I15" s="6">
        <v>86.8</v>
      </c>
      <c r="J15" s="6">
        <v>9</v>
      </c>
      <c r="K15" s="7">
        <v>12.6</v>
      </c>
      <c r="O15" s="1" t="s">
        <v>13</v>
      </c>
      <c r="P15" s="1">
        <v>2.161</v>
      </c>
      <c r="Q15" s="1">
        <f>CONVERT(P15,"um","mm")</f>
        <v>0.002161</v>
      </c>
      <c r="R15" s="1">
        <f t="shared" si="0"/>
        <v>8.854085212464668</v>
      </c>
      <c r="T15" s="1">
        <v>75</v>
      </c>
      <c r="U15" s="1">
        <v>23.33</v>
      </c>
      <c r="V15" s="1">
        <f>CONVERT(U15,"um","mm")</f>
        <v>0.023329999999999997</v>
      </c>
      <c r="W15" s="1">
        <f t="shared" si="2"/>
        <v>5.421669882452613</v>
      </c>
    </row>
    <row r="16" spans="1:23" ht="8.25">
      <c r="A16" s="10">
        <v>3.9</v>
      </c>
      <c r="B16" s="11">
        <v>800</v>
      </c>
      <c r="C16" s="6">
        <v>25.8</v>
      </c>
      <c r="D16" s="6">
        <v>74.2</v>
      </c>
      <c r="E16" s="6">
        <v>17.4</v>
      </c>
      <c r="F16" s="6"/>
      <c r="G16" s="6">
        <f>CONVERT(A16,"um","mm")</f>
        <v>0.0039</v>
      </c>
      <c r="H16" s="6">
        <f t="shared" si="1"/>
        <v>8.002310160687202</v>
      </c>
      <c r="I16" s="6">
        <v>74.2</v>
      </c>
      <c r="J16" s="6">
        <v>8</v>
      </c>
      <c r="K16" s="7">
        <v>17.4</v>
      </c>
      <c r="O16" s="1" t="s">
        <v>14</v>
      </c>
      <c r="P16" s="1">
        <v>19.76</v>
      </c>
      <c r="Q16" s="1">
        <f>CONVERT(P16,"um","mm")</f>
        <v>0.019760000000000003</v>
      </c>
      <c r="R16" s="1">
        <f t="shared" si="0"/>
        <v>5.6612732428521335</v>
      </c>
      <c r="T16" s="1">
        <v>84</v>
      </c>
      <c r="U16" s="1">
        <v>32.43</v>
      </c>
      <c r="V16" s="1">
        <f>CONVERT(U16,"um","mm")</f>
        <v>0.03243</v>
      </c>
      <c r="W16" s="1">
        <f t="shared" si="2"/>
        <v>4.9465271659810055</v>
      </c>
    </row>
    <row r="17" spans="1:23" ht="8.25">
      <c r="A17" s="10">
        <v>7.8</v>
      </c>
      <c r="B17" s="11">
        <v>700</v>
      </c>
      <c r="C17" s="6">
        <v>43.2</v>
      </c>
      <c r="D17" s="6">
        <v>56.8</v>
      </c>
      <c r="E17" s="6">
        <v>19.3</v>
      </c>
      <c r="F17" s="6"/>
      <c r="G17" s="6">
        <f>CONVERT(A17,"um","mm")</f>
        <v>0.0078</v>
      </c>
      <c r="H17" s="6">
        <f t="shared" si="1"/>
        <v>7.002310160687201</v>
      </c>
      <c r="I17" s="6">
        <v>56.8</v>
      </c>
      <c r="J17" s="6">
        <v>7</v>
      </c>
      <c r="K17" s="7">
        <v>19.3</v>
      </c>
      <c r="O17" s="1" t="s">
        <v>15</v>
      </c>
      <c r="P17" s="1">
        <v>45.98</v>
      </c>
      <c r="T17" s="1">
        <v>90</v>
      </c>
      <c r="U17" s="1">
        <v>43.24</v>
      </c>
      <c r="V17" s="1">
        <f>CONVERT(U17,"um","mm")</f>
        <v>0.04324</v>
      </c>
      <c r="W17" s="1">
        <f t="shared" si="2"/>
        <v>4.531489666702162</v>
      </c>
    </row>
    <row r="18" spans="1:23" ht="8.25">
      <c r="A18" s="10">
        <v>15.6</v>
      </c>
      <c r="B18" s="11">
        <v>600</v>
      </c>
      <c r="C18" s="6">
        <v>62.5</v>
      </c>
      <c r="D18" s="6">
        <v>37.5</v>
      </c>
      <c r="E18" s="6">
        <v>20.6</v>
      </c>
      <c r="F18" s="6"/>
      <c r="G18" s="6">
        <f>CONVERT(A18,"um","mm")</f>
        <v>0.0156</v>
      </c>
      <c r="H18" s="6">
        <f t="shared" si="1"/>
        <v>6.002310160687201</v>
      </c>
      <c r="I18" s="6">
        <v>37.5</v>
      </c>
      <c r="J18" s="6">
        <v>6</v>
      </c>
      <c r="K18" s="7">
        <v>20.6</v>
      </c>
      <c r="O18" s="1" t="s">
        <v>16</v>
      </c>
      <c r="P18" s="1">
        <v>2115</v>
      </c>
      <c r="T18" s="1">
        <v>95</v>
      </c>
      <c r="U18" s="1">
        <v>66.57</v>
      </c>
      <c r="V18" s="1">
        <f>CONVERT(U18,"um","mm")</f>
        <v>0.06656999999999999</v>
      </c>
      <c r="W18" s="1">
        <f t="shared" si="2"/>
        <v>3.9089840215186444</v>
      </c>
    </row>
    <row r="19" spans="1:16" ht="8.25">
      <c r="A19" s="10">
        <v>31.2</v>
      </c>
      <c r="B19" s="11">
        <v>500</v>
      </c>
      <c r="C19" s="6">
        <v>83</v>
      </c>
      <c r="D19" s="6">
        <v>17</v>
      </c>
      <c r="E19" s="6">
        <v>4.04</v>
      </c>
      <c r="F19" s="6"/>
      <c r="G19" s="6">
        <f>CONVERT(A19,"um","mm")</f>
        <v>0.0312</v>
      </c>
      <c r="H19" s="6">
        <f t="shared" si="1"/>
        <v>5.002310160687201</v>
      </c>
      <c r="I19" s="6">
        <v>17</v>
      </c>
      <c r="J19" s="6">
        <v>5</v>
      </c>
      <c r="K19" s="7">
        <f>SUM(E19+E20+E21+E22)</f>
        <v>11.52</v>
      </c>
      <c r="O19" s="1" t="s">
        <v>17</v>
      </c>
      <c r="P19" s="1">
        <v>211.5</v>
      </c>
    </row>
    <row r="20" spans="1:31" ht="8.25">
      <c r="A20" s="10">
        <v>37.2</v>
      </c>
      <c r="B20" s="11">
        <v>400</v>
      </c>
      <c r="C20" s="6">
        <v>87.1</v>
      </c>
      <c r="D20" s="6">
        <v>12.9</v>
      </c>
      <c r="E20" s="6">
        <v>3.29</v>
      </c>
      <c r="F20" s="6"/>
      <c r="G20" s="6">
        <f>CONVERT(A20,"um","mm")</f>
        <v>0.0372</v>
      </c>
      <c r="H20" s="6">
        <f t="shared" si="1"/>
        <v>4.748553568441418</v>
      </c>
      <c r="I20" s="6">
        <v>12.9</v>
      </c>
      <c r="J20" s="6">
        <v>4</v>
      </c>
      <c r="K20" s="7">
        <f>SUM(E23+E24+E25+E26)</f>
        <v>3.1599999999999997</v>
      </c>
      <c r="O20" s="1" t="s">
        <v>30</v>
      </c>
      <c r="P20" s="1">
        <v>7.34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90.4</v>
      </c>
      <c r="D21" s="6">
        <v>9.63</v>
      </c>
      <c r="E21" s="6">
        <v>2.53</v>
      </c>
      <c r="F21" s="6"/>
      <c r="G21" s="6">
        <f>CONVERT(A21,"um","mm")</f>
        <v>0.0442</v>
      </c>
      <c r="H21" s="6">
        <f t="shared" si="1"/>
        <v>4.499809820158018</v>
      </c>
      <c r="I21" s="6">
        <v>9.63</v>
      </c>
      <c r="J21" s="6">
        <v>3</v>
      </c>
      <c r="K21" s="7">
        <f>SUM(E27+E28+E29+E30)</f>
        <v>1.51</v>
      </c>
      <c r="O21" s="1" t="s">
        <v>31</v>
      </c>
      <c r="P21" s="1">
        <v>69.18</v>
      </c>
      <c r="U21" s="1">
        <v>0.000956</v>
      </c>
      <c r="V21" s="1">
        <v>0.001525</v>
      </c>
      <c r="W21" s="1">
        <v>0.002344</v>
      </c>
      <c r="X21" s="1">
        <v>0.003761</v>
      </c>
      <c r="Y21" s="1">
        <v>0.01006</v>
      </c>
      <c r="Z21" s="1">
        <v>0.023329999999999997</v>
      </c>
      <c r="AA21" s="1">
        <v>0.03243</v>
      </c>
      <c r="AB21" s="1">
        <v>0.04324</v>
      </c>
      <c r="AC21" s="1">
        <v>0.06656999999999999</v>
      </c>
      <c r="AD21" s="1">
        <f>((W21+AA21)/2)</f>
        <v>0.017387</v>
      </c>
    </row>
    <row r="22" spans="1:31" ht="8.25">
      <c r="A22" s="10">
        <v>52.6</v>
      </c>
      <c r="B22" s="11">
        <v>270</v>
      </c>
      <c r="C22" s="6">
        <v>92.9</v>
      </c>
      <c r="D22" s="6">
        <v>7.1</v>
      </c>
      <c r="E22" s="6">
        <v>1.66</v>
      </c>
      <c r="F22" s="6"/>
      <c r="G22" s="6">
        <f>CONVERT(A22,"um","mm")</f>
        <v>0.0526</v>
      </c>
      <c r="H22" s="6">
        <f t="shared" si="1"/>
        <v>4.2487933902571475</v>
      </c>
      <c r="I22" s="6">
        <v>7.1</v>
      </c>
      <c r="J22" s="6">
        <v>2</v>
      </c>
      <c r="K22" s="7">
        <f>SUM(E31+E32+E33+E34)</f>
        <v>0.546</v>
      </c>
      <c r="U22" s="1">
        <v>10.030701761343426</v>
      </c>
      <c r="V22" s="1">
        <v>9.356975041986564</v>
      </c>
      <c r="W22" s="1">
        <v>8.736811714901926</v>
      </c>
      <c r="X22" s="1">
        <v>8.054667978283868</v>
      </c>
      <c r="Y22" s="1">
        <v>6.635225884631285</v>
      </c>
      <c r="Z22" s="1">
        <v>5.421669882452613</v>
      </c>
      <c r="AA22" s="1">
        <v>4.9465271659810055</v>
      </c>
      <c r="AB22" s="1">
        <v>4.531489666702162</v>
      </c>
      <c r="AC22" s="1">
        <v>3.9089840215186444</v>
      </c>
      <c r="AD22" s="1">
        <f>((W22+AA22)/2)</f>
        <v>6.841669440441466</v>
      </c>
      <c r="AE22" s="1">
        <f>((X22-AB22)/2)</f>
        <v>1.7615891557908534</v>
      </c>
    </row>
    <row r="23" spans="1:11" ht="8.25">
      <c r="A23" s="10">
        <v>62.5</v>
      </c>
      <c r="B23" s="11">
        <v>230</v>
      </c>
      <c r="C23" s="6">
        <v>94.6</v>
      </c>
      <c r="D23" s="6">
        <v>5.44</v>
      </c>
      <c r="E23" s="6">
        <v>1.04</v>
      </c>
      <c r="F23" s="6"/>
      <c r="G23" s="6">
        <f>CONVERT(A23,"um","mm")</f>
        <v>0.0625</v>
      </c>
      <c r="H23" s="6">
        <f t="shared" si="1"/>
        <v>4</v>
      </c>
      <c r="I23" s="6">
        <v>5.44</v>
      </c>
      <c r="J23" s="6">
        <v>1</v>
      </c>
      <c r="K23" s="7">
        <f>SUM(E35+E36+E37+E38)</f>
        <v>0.21740000000000004</v>
      </c>
    </row>
    <row r="24" spans="1:17" ht="8.25">
      <c r="A24" s="10">
        <v>74</v>
      </c>
      <c r="B24" s="11">
        <v>200</v>
      </c>
      <c r="C24" s="6">
        <v>95.6</v>
      </c>
      <c r="D24" s="6">
        <v>4.39</v>
      </c>
      <c r="E24" s="6">
        <v>0.77</v>
      </c>
      <c r="F24" s="6"/>
      <c r="G24" s="6">
        <f>CONVERT(A24,"um","mm")</f>
        <v>0.074</v>
      </c>
      <c r="H24" s="6">
        <f t="shared" si="1"/>
        <v>3.7563309190331378</v>
      </c>
      <c r="I24" s="6">
        <v>4.39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96.4</v>
      </c>
      <c r="D25" s="6">
        <v>3.62</v>
      </c>
      <c r="E25" s="6">
        <v>0.7</v>
      </c>
      <c r="F25" s="6"/>
      <c r="G25" s="6">
        <f>CONVERT(A25,"um","mm")</f>
        <v>0.088</v>
      </c>
      <c r="H25" s="6">
        <f t="shared" si="1"/>
        <v>3.50635266602479</v>
      </c>
      <c r="I25" s="6">
        <v>3.62</v>
      </c>
      <c r="J25" s="6">
        <v>-1</v>
      </c>
      <c r="K25" s="7">
        <f>SUM(E43+E44)</f>
        <v>0</v>
      </c>
      <c r="O25" s="1">
        <f>SUM(K25+K24+K23+K22+K21+K20)</f>
        <v>5.4334</v>
      </c>
      <c r="P25" s="1">
        <f>SUM(K19+K18+K17+K16)</f>
        <v>68.82</v>
      </c>
      <c r="Q25" s="1">
        <f>SUM(K15+K14+K13+K12+K11+K10)</f>
        <v>25.81</v>
      </c>
    </row>
    <row r="26" spans="1:11" ht="8.25">
      <c r="A26" s="10">
        <v>105</v>
      </c>
      <c r="B26" s="11">
        <v>140</v>
      </c>
      <c r="C26" s="6">
        <v>97.1</v>
      </c>
      <c r="D26" s="6">
        <v>2.92</v>
      </c>
      <c r="E26" s="6">
        <v>0.65</v>
      </c>
      <c r="F26" s="6"/>
      <c r="G26" s="6">
        <f>CONVERT(A26,"um","mm")</f>
        <v>0.105</v>
      </c>
      <c r="H26" s="6">
        <f t="shared" si="1"/>
        <v>3.2515387669959646</v>
      </c>
      <c r="I26" s="6">
        <v>2.92</v>
      </c>
      <c r="J26" s="6"/>
      <c r="K26" s="7"/>
    </row>
    <row r="27" spans="1:11" ht="8.25">
      <c r="A27" s="10">
        <v>125</v>
      </c>
      <c r="B27" s="11">
        <v>120</v>
      </c>
      <c r="C27" s="6">
        <v>97.7</v>
      </c>
      <c r="D27" s="6">
        <v>2.27</v>
      </c>
      <c r="E27" s="6">
        <v>0.54</v>
      </c>
      <c r="F27" s="6"/>
      <c r="G27" s="6">
        <f>CONVERT(A27,"um","mm")</f>
        <v>0.125</v>
      </c>
      <c r="H27" s="6">
        <f t="shared" si="1"/>
        <v>3</v>
      </c>
      <c r="I27" s="6">
        <v>2.27</v>
      </c>
      <c r="J27" s="6"/>
      <c r="K27" s="7"/>
    </row>
    <row r="28" spans="1:11" ht="8.25">
      <c r="A28" s="10">
        <v>149</v>
      </c>
      <c r="B28" s="11">
        <v>100</v>
      </c>
      <c r="C28" s="6">
        <v>98.3</v>
      </c>
      <c r="D28" s="6">
        <v>1.72</v>
      </c>
      <c r="E28" s="6">
        <v>0.43</v>
      </c>
      <c r="F28" s="6"/>
      <c r="G28" s="6">
        <f>CONVERT(A28,"um","mm")</f>
        <v>0.149</v>
      </c>
      <c r="H28" s="6">
        <f t="shared" si="1"/>
        <v>2.746615764199926</v>
      </c>
      <c r="I28" s="6">
        <v>1.72</v>
      </c>
      <c r="J28" s="6"/>
      <c r="K28" s="7"/>
    </row>
    <row r="29" spans="1:11" ht="8.25">
      <c r="A29" s="10">
        <v>177</v>
      </c>
      <c r="B29" s="11">
        <v>80</v>
      </c>
      <c r="C29" s="6">
        <v>98.7</v>
      </c>
      <c r="D29" s="6">
        <v>1.3</v>
      </c>
      <c r="E29" s="6">
        <v>0.34</v>
      </c>
      <c r="F29" s="6"/>
      <c r="G29" s="6">
        <f>CONVERT(A29,"um","mm")</f>
        <v>0.177</v>
      </c>
      <c r="H29" s="6">
        <f t="shared" si="1"/>
        <v>2.49817873457909</v>
      </c>
      <c r="I29" s="6">
        <v>1.3</v>
      </c>
      <c r="J29" s="6"/>
      <c r="K29" s="7"/>
    </row>
    <row r="30" spans="1:11" ht="8.25">
      <c r="A30" s="10">
        <v>210</v>
      </c>
      <c r="B30" s="11">
        <v>70</v>
      </c>
      <c r="C30" s="6">
        <v>99</v>
      </c>
      <c r="D30" s="6">
        <v>0.96</v>
      </c>
      <c r="E30" s="6">
        <v>0.2</v>
      </c>
      <c r="F30" s="6"/>
      <c r="G30" s="6">
        <f>CONVERT(A30,"um","mm")</f>
        <v>0.21</v>
      </c>
      <c r="H30" s="6">
        <f t="shared" si="1"/>
        <v>2.2515387669959646</v>
      </c>
      <c r="I30" s="6">
        <v>0.96</v>
      </c>
      <c r="J30" s="6"/>
      <c r="K30" s="7"/>
    </row>
    <row r="31" spans="1:11" ht="8.25">
      <c r="A31" s="10">
        <v>250</v>
      </c>
      <c r="B31" s="11">
        <v>60</v>
      </c>
      <c r="C31" s="6">
        <v>99.2</v>
      </c>
      <c r="D31" s="6">
        <v>0.76</v>
      </c>
      <c r="E31" s="6">
        <v>0.078</v>
      </c>
      <c r="F31" s="6"/>
      <c r="G31" s="6">
        <f>CONVERT(A31,"um","mm")</f>
        <v>0.25</v>
      </c>
      <c r="H31" s="6">
        <f t="shared" si="1"/>
        <v>2</v>
      </c>
      <c r="I31" s="6">
        <v>0.76</v>
      </c>
      <c r="J31" s="6"/>
      <c r="K31" s="7"/>
    </row>
    <row r="32" spans="1:11" ht="8.25">
      <c r="A32" s="10">
        <v>297</v>
      </c>
      <c r="B32" s="11">
        <v>50</v>
      </c>
      <c r="C32" s="6">
        <v>99.3</v>
      </c>
      <c r="D32" s="6">
        <v>0.68</v>
      </c>
      <c r="E32" s="6">
        <v>0.068</v>
      </c>
      <c r="F32" s="6"/>
      <c r="G32" s="6">
        <f>CONVERT(A32,"um","mm")</f>
        <v>0.297</v>
      </c>
      <c r="H32" s="6">
        <f t="shared" si="1"/>
        <v>1.7514651638613215</v>
      </c>
      <c r="I32" s="6">
        <v>0.68</v>
      </c>
      <c r="J32" s="6"/>
      <c r="K32" s="7"/>
    </row>
    <row r="33" spans="1:11" ht="8.25">
      <c r="A33" s="10">
        <v>354</v>
      </c>
      <c r="B33" s="11">
        <v>45</v>
      </c>
      <c r="C33" s="6">
        <v>99.4</v>
      </c>
      <c r="D33" s="6">
        <v>0.61</v>
      </c>
      <c r="E33" s="6">
        <v>0.16</v>
      </c>
      <c r="F33" s="6"/>
      <c r="G33" s="6">
        <f>CONVERT(A33,"um","mm")</f>
        <v>0.354</v>
      </c>
      <c r="H33" s="6">
        <f t="shared" si="1"/>
        <v>1.4981787345790896</v>
      </c>
      <c r="I33" s="6">
        <v>0.61</v>
      </c>
      <c r="J33" s="6"/>
      <c r="K33" s="7"/>
    </row>
    <row r="34" spans="1:11" ht="8.25">
      <c r="A34" s="10">
        <v>420</v>
      </c>
      <c r="B34" s="11">
        <v>40</v>
      </c>
      <c r="C34" s="6">
        <v>99.5</v>
      </c>
      <c r="D34" s="6">
        <v>0.45</v>
      </c>
      <c r="E34" s="6">
        <v>0.24</v>
      </c>
      <c r="F34" s="6"/>
      <c r="G34" s="6">
        <f>CONVERT(A34,"um","mm")</f>
        <v>0.42</v>
      </c>
      <c r="H34" s="6">
        <f t="shared" si="1"/>
        <v>1.2515387669959643</v>
      </c>
      <c r="I34" s="6">
        <v>0.45</v>
      </c>
      <c r="J34" s="6"/>
      <c r="K34" s="7"/>
    </row>
    <row r="35" spans="1:11" ht="8.25">
      <c r="A35" s="10">
        <v>500</v>
      </c>
      <c r="B35" s="11">
        <v>35</v>
      </c>
      <c r="C35" s="6">
        <v>99.8</v>
      </c>
      <c r="D35" s="6">
        <v>0.22</v>
      </c>
      <c r="E35" s="6">
        <v>0.17</v>
      </c>
      <c r="F35" s="6"/>
      <c r="G35" s="6">
        <f>CONVERT(A35,"um","mm")</f>
        <v>0.5</v>
      </c>
      <c r="H35" s="6">
        <f t="shared" si="1"/>
        <v>1</v>
      </c>
      <c r="I35" s="6">
        <v>0.22</v>
      </c>
      <c r="J35" s="6"/>
      <c r="K35" s="7"/>
    </row>
    <row r="36" spans="1:11" ht="8.25">
      <c r="A36" s="10">
        <v>590</v>
      </c>
      <c r="B36" s="11">
        <v>30</v>
      </c>
      <c r="C36" s="6">
        <v>99.95</v>
      </c>
      <c r="D36" s="6">
        <v>0.048</v>
      </c>
      <c r="E36" s="6">
        <v>0.046</v>
      </c>
      <c r="F36" s="6"/>
      <c r="G36" s="6">
        <f>CONVERT(A36,"um","mm")</f>
        <v>0.59</v>
      </c>
      <c r="H36" s="6">
        <f t="shared" si="1"/>
        <v>0.7612131404128836</v>
      </c>
      <c r="I36" s="6">
        <v>0.048</v>
      </c>
      <c r="J36" s="6"/>
      <c r="K36" s="7"/>
    </row>
    <row r="37" spans="1:11" ht="8.25">
      <c r="A37" s="10">
        <v>710</v>
      </c>
      <c r="B37" s="11">
        <v>25</v>
      </c>
      <c r="C37" s="6">
        <v>99.999</v>
      </c>
      <c r="D37" s="6">
        <v>0.0014</v>
      </c>
      <c r="E37" s="6">
        <v>0.0014</v>
      </c>
      <c r="F37" s="6"/>
      <c r="G37" s="6">
        <f>CONVERT(A37,"um","mm")</f>
        <v>0.71</v>
      </c>
      <c r="H37" s="6">
        <f t="shared" si="1"/>
        <v>0.49410907027004275</v>
      </c>
      <c r="I37" s="6">
        <v>0.0014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37270.65138888889</v>
      </c>
    </row>
    <row r="2" spans="1:5" ht="8.25">
      <c r="A2" s="1" t="s">
        <v>1</v>
      </c>
      <c r="B2" s="1" t="s">
        <v>55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56</v>
      </c>
      <c r="C3" s="1">
        <f>AVERAGE(E3:F3)</f>
        <v>3.875</v>
      </c>
      <c r="D3" s="1">
        <f>CONVERT(C3,"ft","m")</f>
        <v>1.1811</v>
      </c>
      <c r="E3" s="1">
        <f>CONVERT(VALUE(LEFT(B4,3)),"in","ft")</f>
        <v>3.75</v>
      </c>
      <c r="F3" s="1">
        <f>CONVERT(VALUE(RIGHT(B4,3)),"in","ft")</f>
        <v>4</v>
      </c>
    </row>
    <row r="4" spans="1:2" ht="8.25">
      <c r="A4" s="1" t="s">
        <v>5</v>
      </c>
      <c r="B4" s="1" t="s">
        <v>57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1.143</v>
      </c>
      <c r="V10" s="1">
        <f>CONVERT(U10,"um","mm")</f>
        <v>0.001143</v>
      </c>
      <c r="W10" s="1">
        <f>-LOG(V10/1,2)</f>
        <v>9.772958881109696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1.967</v>
      </c>
      <c r="V11" s="1">
        <f>CONVERT(U11,"um","mm")</f>
        <v>0.001967</v>
      </c>
      <c r="W11" s="1">
        <f aca="true" t="shared" si="2" ref="W11:W18">-LOG(V11/1,2)</f>
        <v>8.989787327045644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0.39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0.39</v>
      </c>
      <c r="O12" s="1" t="s">
        <v>11</v>
      </c>
      <c r="P12" s="1">
        <v>26.35</v>
      </c>
      <c r="Q12" s="1">
        <f>CONVERT(P12,"um","mm")</f>
        <v>0.02635</v>
      </c>
      <c r="R12" s="1">
        <f t="shared" si="0"/>
        <v>5.246053227912235</v>
      </c>
      <c r="T12" s="1">
        <v>16</v>
      </c>
      <c r="U12" s="1">
        <v>3.007</v>
      </c>
      <c r="V12" s="1">
        <f>CONVERT(U12,"um","mm")</f>
        <v>0.003007</v>
      </c>
      <c r="W12" s="1">
        <f t="shared" si="2"/>
        <v>8.377459416750172</v>
      </c>
    </row>
    <row r="13" spans="1:23" ht="8.25">
      <c r="A13" s="10">
        <v>0.49</v>
      </c>
      <c r="B13" s="11">
        <v>1100</v>
      </c>
      <c r="C13" s="6">
        <v>0.39</v>
      </c>
      <c r="D13" s="6">
        <v>99.6</v>
      </c>
      <c r="E13" s="6">
        <v>3.49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7">
        <v>3.49</v>
      </c>
      <c r="O13" s="1" t="s">
        <v>12</v>
      </c>
      <c r="P13" s="1">
        <v>10.9</v>
      </c>
      <c r="Q13" s="1">
        <f>CONVERT(P13,"um","mm")</f>
        <v>0.0109</v>
      </c>
      <c r="R13" s="1">
        <f t="shared" si="0"/>
        <v>6.519528054772524</v>
      </c>
      <c r="T13" s="1">
        <v>25</v>
      </c>
      <c r="U13" s="1">
        <v>4.612</v>
      </c>
      <c r="V13" s="1">
        <f>CONVERT(U13,"um","mm")</f>
        <v>0.004612</v>
      </c>
      <c r="W13" s="1">
        <f t="shared" si="2"/>
        <v>7.760391771672403</v>
      </c>
    </row>
    <row r="14" spans="1:23" ht="8.25">
      <c r="A14" s="10">
        <v>0.98</v>
      </c>
      <c r="B14" s="11">
        <v>1000</v>
      </c>
      <c r="C14" s="6">
        <v>3.88</v>
      </c>
      <c r="D14" s="6">
        <v>96.1</v>
      </c>
      <c r="E14" s="6">
        <v>6.02</v>
      </c>
      <c r="F14" s="6"/>
      <c r="G14" s="6">
        <f>CONVERT(A14,"um","mm")</f>
        <v>0.00098</v>
      </c>
      <c r="H14" s="6">
        <f t="shared" si="1"/>
        <v>9.994930630321603</v>
      </c>
      <c r="I14" s="6">
        <v>96.1</v>
      </c>
      <c r="J14" s="6">
        <v>10</v>
      </c>
      <c r="K14" s="7">
        <v>6.02</v>
      </c>
      <c r="O14" s="1" t="s">
        <v>29</v>
      </c>
      <c r="P14" s="1">
        <v>4.834</v>
      </c>
      <c r="Q14" s="1">
        <f>CONVERT(P14,"um","mm")</f>
        <v>0.004833999999999999</v>
      </c>
      <c r="R14" s="1">
        <f t="shared" si="0"/>
        <v>7.692566811558592</v>
      </c>
      <c r="T14" s="1">
        <v>50</v>
      </c>
      <c r="U14" s="1">
        <v>10.9</v>
      </c>
      <c r="V14" s="1">
        <f>CONVERT(U14,"um","mm")</f>
        <v>0.0109</v>
      </c>
      <c r="W14" s="1">
        <f t="shared" si="2"/>
        <v>6.519528054772524</v>
      </c>
    </row>
    <row r="15" spans="1:23" ht="8.25">
      <c r="A15" s="10">
        <v>1.95</v>
      </c>
      <c r="B15" s="11">
        <v>900</v>
      </c>
      <c r="C15" s="6">
        <v>9.9</v>
      </c>
      <c r="D15" s="6">
        <v>90.1</v>
      </c>
      <c r="E15" s="6">
        <v>11.2</v>
      </c>
      <c r="F15" s="6"/>
      <c r="G15" s="6">
        <f>CONVERT(A15,"um","mm")</f>
        <v>0.00195</v>
      </c>
      <c r="H15" s="6">
        <f t="shared" si="1"/>
        <v>9.002310160687202</v>
      </c>
      <c r="I15" s="6">
        <v>90.1</v>
      </c>
      <c r="J15" s="6">
        <v>9</v>
      </c>
      <c r="K15" s="7">
        <v>11.2</v>
      </c>
      <c r="O15" s="1" t="s">
        <v>13</v>
      </c>
      <c r="P15" s="1">
        <v>2.417</v>
      </c>
      <c r="Q15" s="1">
        <f>CONVERT(P15,"um","mm")</f>
        <v>0.0024169999999999994</v>
      </c>
      <c r="R15" s="1">
        <f t="shared" si="0"/>
        <v>8.692566811558592</v>
      </c>
      <c r="T15" s="1">
        <v>75</v>
      </c>
      <c r="U15" s="1">
        <v>24.63</v>
      </c>
      <c r="V15" s="1">
        <f>CONVERT(U15,"um","mm")</f>
        <v>0.02463</v>
      </c>
      <c r="W15" s="1">
        <f t="shared" si="2"/>
        <v>5.343439561937851</v>
      </c>
    </row>
    <row r="16" spans="1:23" ht="8.25">
      <c r="A16" s="10">
        <v>3.9</v>
      </c>
      <c r="B16" s="11">
        <v>800</v>
      </c>
      <c r="C16" s="6">
        <v>21.1</v>
      </c>
      <c r="D16" s="6">
        <v>78.9</v>
      </c>
      <c r="E16" s="6">
        <v>18.5</v>
      </c>
      <c r="F16" s="6"/>
      <c r="G16" s="6">
        <f>CONVERT(A16,"um","mm")</f>
        <v>0.0039</v>
      </c>
      <c r="H16" s="6">
        <f t="shared" si="1"/>
        <v>8.002310160687202</v>
      </c>
      <c r="I16" s="6">
        <v>78.9</v>
      </c>
      <c r="J16" s="6">
        <v>8</v>
      </c>
      <c r="K16" s="7">
        <v>18.5</v>
      </c>
      <c r="O16" s="1" t="s">
        <v>14</v>
      </c>
      <c r="P16" s="1">
        <v>14.94</v>
      </c>
      <c r="Q16" s="1">
        <f>CONVERT(P16,"um","mm")</f>
        <v>0.01494</v>
      </c>
      <c r="R16" s="1">
        <f t="shared" si="0"/>
        <v>6.064676041647575</v>
      </c>
      <c r="T16" s="1">
        <v>84</v>
      </c>
      <c r="U16" s="1">
        <v>36.67</v>
      </c>
      <c r="V16" s="1">
        <f>CONVERT(U16,"um","mm")</f>
        <v>0.03667</v>
      </c>
      <c r="W16" s="1">
        <f t="shared" si="2"/>
        <v>4.7692559237251455</v>
      </c>
    </row>
    <row r="17" spans="1:23" ht="8.25">
      <c r="A17" s="10">
        <v>7.8</v>
      </c>
      <c r="B17" s="11">
        <v>700</v>
      </c>
      <c r="C17" s="6">
        <v>39.6</v>
      </c>
      <c r="D17" s="6">
        <v>60.4</v>
      </c>
      <c r="E17" s="6">
        <v>21.6</v>
      </c>
      <c r="F17" s="6"/>
      <c r="G17" s="6">
        <f>CONVERT(A17,"um","mm")</f>
        <v>0.0078</v>
      </c>
      <c r="H17" s="6">
        <f t="shared" si="1"/>
        <v>7.002310160687201</v>
      </c>
      <c r="I17" s="6">
        <v>60.4</v>
      </c>
      <c r="J17" s="6">
        <v>7</v>
      </c>
      <c r="K17" s="7">
        <v>21.6</v>
      </c>
      <c r="O17" s="1" t="s">
        <v>15</v>
      </c>
      <c r="P17" s="1">
        <v>48.37</v>
      </c>
      <c r="T17" s="1">
        <v>90</v>
      </c>
      <c r="U17" s="1">
        <v>55.84</v>
      </c>
      <c r="V17" s="1">
        <f>CONVERT(U17,"um","mm")</f>
        <v>0.05584</v>
      </c>
      <c r="W17" s="1">
        <f t="shared" si="2"/>
        <v>4.162557248227159</v>
      </c>
    </row>
    <row r="18" spans="1:23" ht="8.25">
      <c r="A18" s="10">
        <v>15.6</v>
      </c>
      <c r="B18" s="11">
        <v>600</v>
      </c>
      <c r="C18" s="6">
        <v>61.3</v>
      </c>
      <c r="D18" s="6">
        <v>38.7</v>
      </c>
      <c r="E18" s="6">
        <v>19.5</v>
      </c>
      <c r="F18" s="6"/>
      <c r="G18" s="6">
        <f>CONVERT(A18,"um","mm")</f>
        <v>0.0156</v>
      </c>
      <c r="H18" s="6">
        <f t="shared" si="1"/>
        <v>6.002310160687201</v>
      </c>
      <c r="I18" s="6">
        <v>38.7</v>
      </c>
      <c r="J18" s="6">
        <v>6</v>
      </c>
      <c r="K18" s="7">
        <v>19.5</v>
      </c>
      <c r="O18" s="1" t="s">
        <v>16</v>
      </c>
      <c r="P18" s="1">
        <v>2339</v>
      </c>
      <c r="T18" s="1">
        <v>95</v>
      </c>
      <c r="U18" s="1">
        <v>114.1</v>
      </c>
      <c r="V18" s="1">
        <f>CONVERT(U18,"um","mm")</f>
        <v>0.1141</v>
      </c>
      <c r="W18" s="1">
        <f t="shared" si="2"/>
        <v>3.1316293032607683</v>
      </c>
    </row>
    <row r="19" spans="1:16" ht="8.25">
      <c r="A19" s="10">
        <v>31.2</v>
      </c>
      <c r="B19" s="11">
        <v>500</v>
      </c>
      <c r="C19" s="6">
        <v>80.7</v>
      </c>
      <c r="D19" s="6">
        <v>19.3</v>
      </c>
      <c r="E19" s="6">
        <v>3.51</v>
      </c>
      <c r="F19" s="6"/>
      <c r="G19" s="6">
        <f>CONVERT(A19,"um","mm")</f>
        <v>0.0312</v>
      </c>
      <c r="H19" s="6">
        <f t="shared" si="1"/>
        <v>5.002310160687201</v>
      </c>
      <c r="I19" s="6">
        <v>19.3</v>
      </c>
      <c r="J19" s="6">
        <v>5</v>
      </c>
      <c r="K19" s="7">
        <f>SUM(E19+E20+E21+E22)</f>
        <v>10.29</v>
      </c>
      <c r="O19" s="1" t="s">
        <v>17</v>
      </c>
      <c r="P19" s="1">
        <v>183.6</v>
      </c>
    </row>
    <row r="20" spans="1:31" ht="8.25">
      <c r="A20" s="10">
        <v>37.2</v>
      </c>
      <c r="B20" s="11">
        <v>400</v>
      </c>
      <c r="C20" s="6">
        <v>84.2</v>
      </c>
      <c r="D20" s="6">
        <v>15.8</v>
      </c>
      <c r="E20" s="6">
        <v>2.87</v>
      </c>
      <c r="F20" s="6"/>
      <c r="G20" s="6">
        <f>CONVERT(A20,"um","mm")</f>
        <v>0.0372</v>
      </c>
      <c r="H20" s="6">
        <f t="shared" si="1"/>
        <v>4.748553568441418</v>
      </c>
      <c r="I20" s="6">
        <v>15.8</v>
      </c>
      <c r="J20" s="6">
        <v>4</v>
      </c>
      <c r="K20" s="7">
        <f>SUM(E23+E24+E25+E26)</f>
        <v>4.51</v>
      </c>
      <c r="O20" s="1" t="s">
        <v>30</v>
      </c>
      <c r="P20" s="1">
        <v>4.014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87.1</v>
      </c>
      <c r="D21" s="6">
        <v>12.9</v>
      </c>
      <c r="E21" s="6">
        <v>2.28</v>
      </c>
      <c r="F21" s="6"/>
      <c r="G21" s="6">
        <f>CONVERT(A21,"um","mm")</f>
        <v>0.0442</v>
      </c>
      <c r="H21" s="6">
        <f t="shared" si="1"/>
        <v>4.499809820158018</v>
      </c>
      <c r="I21" s="6">
        <v>12.9</v>
      </c>
      <c r="J21" s="6">
        <v>3</v>
      </c>
      <c r="K21" s="7">
        <f>SUM(E27+E28+E29+E30)</f>
        <v>3.01</v>
      </c>
      <c r="O21" s="1" t="s">
        <v>31</v>
      </c>
      <c r="P21" s="1">
        <v>18.4</v>
      </c>
      <c r="U21" s="1">
        <v>0.001143</v>
      </c>
      <c r="V21" s="1">
        <v>0.001967</v>
      </c>
      <c r="W21" s="1">
        <v>0.003007</v>
      </c>
      <c r="X21" s="1">
        <v>0.004612</v>
      </c>
      <c r="Y21" s="1">
        <v>0.0109</v>
      </c>
      <c r="Z21" s="1">
        <v>0.02463</v>
      </c>
      <c r="AA21" s="1">
        <v>0.03667</v>
      </c>
      <c r="AB21" s="1">
        <v>0.05584</v>
      </c>
      <c r="AC21" s="1">
        <v>0.1141</v>
      </c>
      <c r="AD21" s="1">
        <f>((W21+AA21)/2)</f>
        <v>0.019838500000000002</v>
      </c>
    </row>
    <row r="22" spans="1:31" ht="8.25">
      <c r="A22" s="10">
        <v>52.6</v>
      </c>
      <c r="B22" s="11">
        <v>270</v>
      </c>
      <c r="C22" s="6">
        <v>89.4</v>
      </c>
      <c r="D22" s="6">
        <v>10.6</v>
      </c>
      <c r="E22" s="6">
        <v>1.63</v>
      </c>
      <c r="F22" s="6"/>
      <c r="G22" s="6">
        <f>CONVERT(A22,"um","mm")</f>
        <v>0.0526</v>
      </c>
      <c r="H22" s="6">
        <f t="shared" si="1"/>
        <v>4.2487933902571475</v>
      </c>
      <c r="I22" s="6">
        <v>10.6</v>
      </c>
      <c r="J22" s="6">
        <v>2</v>
      </c>
      <c r="K22" s="7">
        <f>SUM(E31+E32+E33+E34)</f>
        <v>1.4596</v>
      </c>
      <c r="U22" s="1">
        <v>9.772958881109696</v>
      </c>
      <c r="V22" s="1">
        <v>8.989787327045644</v>
      </c>
      <c r="W22" s="1">
        <v>8.377459416750172</v>
      </c>
      <c r="X22" s="1">
        <v>7.760391771672403</v>
      </c>
      <c r="Y22" s="1">
        <v>6.519528054772524</v>
      </c>
      <c r="Z22" s="1">
        <v>5.343439561937851</v>
      </c>
      <c r="AA22" s="1">
        <v>4.7692559237251455</v>
      </c>
      <c r="AB22" s="1">
        <v>4.162557248227159</v>
      </c>
      <c r="AC22" s="1">
        <v>3.1316293032607683</v>
      </c>
      <c r="AD22" s="1">
        <f>((W22+AA22)/2)</f>
        <v>6.573357670237659</v>
      </c>
      <c r="AE22" s="1">
        <f>((X22-AB22)/2)</f>
        <v>1.7989172617226217</v>
      </c>
    </row>
    <row r="23" spans="1:11" ht="8.25">
      <c r="A23" s="10">
        <v>62.5</v>
      </c>
      <c r="B23" s="11">
        <v>230</v>
      </c>
      <c r="C23" s="6">
        <v>91</v>
      </c>
      <c r="D23" s="6">
        <v>8.97</v>
      </c>
      <c r="E23" s="6">
        <v>1.21</v>
      </c>
      <c r="F23" s="6"/>
      <c r="G23" s="6">
        <f>CONVERT(A23,"um","mm")</f>
        <v>0.0625</v>
      </c>
      <c r="H23" s="6">
        <f t="shared" si="1"/>
        <v>4</v>
      </c>
      <c r="I23" s="6">
        <v>8.97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92.2</v>
      </c>
      <c r="D24" s="6">
        <v>7.76</v>
      </c>
      <c r="E24" s="6">
        <v>1.1</v>
      </c>
      <c r="F24" s="6"/>
      <c r="G24" s="6">
        <f>CONVERT(A24,"um","mm")</f>
        <v>0.074</v>
      </c>
      <c r="H24" s="6">
        <f t="shared" si="1"/>
        <v>3.7563309190331378</v>
      </c>
      <c r="I24" s="6">
        <v>7.76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93.3</v>
      </c>
      <c r="D25" s="6">
        <v>6.66</v>
      </c>
      <c r="E25" s="6">
        <v>1.13</v>
      </c>
      <c r="F25" s="6"/>
      <c r="G25" s="6">
        <f>CONVERT(A25,"um","mm")</f>
        <v>0.088</v>
      </c>
      <c r="H25" s="6">
        <f t="shared" si="1"/>
        <v>3.50635266602479</v>
      </c>
      <c r="I25" s="6">
        <v>6.66</v>
      </c>
      <c r="J25" s="6">
        <v>-1</v>
      </c>
      <c r="K25" s="7">
        <f>SUM(E43+E44)</f>
        <v>0</v>
      </c>
      <c r="O25" s="1">
        <f>SUM(K25+K24+K23+K22+K21+K20)</f>
        <v>8.9796</v>
      </c>
      <c r="P25" s="1">
        <f>SUM(K19+K18+K17+K16)</f>
        <v>69.89</v>
      </c>
      <c r="Q25" s="1">
        <f>SUM(K15+K14+K13+K12+K11+K10)</f>
        <v>21.1</v>
      </c>
    </row>
    <row r="26" spans="1:11" ht="8.25">
      <c r="A26" s="10">
        <v>105</v>
      </c>
      <c r="B26" s="11">
        <v>140</v>
      </c>
      <c r="C26" s="6">
        <v>94.5</v>
      </c>
      <c r="D26" s="6">
        <v>5.53</v>
      </c>
      <c r="E26" s="6">
        <v>1.07</v>
      </c>
      <c r="F26" s="6"/>
      <c r="G26" s="6">
        <f>CONVERT(A26,"um","mm")</f>
        <v>0.105</v>
      </c>
      <c r="H26" s="6">
        <f t="shared" si="1"/>
        <v>3.2515387669959646</v>
      </c>
      <c r="I26" s="6">
        <v>5.53</v>
      </c>
      <c r="J26" s="6"/>
      <c r="K26" s="7"/>
    </row>
    <row r="27" spans="1:11" ht="8.25">
      <c r="A27" s="10">
        <v>125</v>
      </c>
      <c r="B27" s="11">
        <v>120</v>
      </c>
      <c r="C27" s="6">
        <v>95.5</v>
      </c>
      <c r="D27" s="6">
        <v>4.46</v>
      </c>
      <c r="E27" s="6">
        <v>0.91</v>
      </c>
      <c r="F27" s="6"/>
      <c r="G27" s="6">
        <f>CONVERT(A27,"um","mm")</f>
        <v>0.125</v>
      </c>
      <c r="H27" s="6">
        <f t="shared" si="1"/>
        <v>3</v>
      </c>
      <c r="I27" s="6">
        <v>4.46</v>
      </c>
      <c r="J27" s="6"/>
      <c r="K27" s="7"/>
    </row>
    <row r="28" spans="1:11" ht="8.25">
      <c r="A28" s="10">
        <v>149</v>
      </c>
      <c r="B28" s="11">
        <v>100</v>
      </c>
      <c r="C28" s="6">
        <v>96.5</v>
      </c>
      <c r="D28" s="6">
        <v>3.55</v>
      </c>
      <c r="E28" s="6">
        <v>0.71</v>
      </c>
      <c r="F28" s="6"/>
      <c r="G28" s="6">
        <f>CONVERT(A28,"um","mm")</f>
        <v>0.149</v>
      </c>
      <c r="H28" s="6">
        <f t="shared" si="1"/>
        <v>2.746615764199926</v>
      </c>
      <c r="I28" s="6">
        <v>3.55</v>
      </c>
      <c r="J28" s="6"/>
      <c r="K28" s="7"/>
    </row>
    <row r="29" spans="1:11" ht="8.25">
      <c r="A29" s="10">
        <v>177</v>
      </c>
      <c r="B29" s="11">
        <v>80</v>
      </c>
      <c r="C29" s="6">
        <v>97.2</v>
      </c>
      <c r="D29" s="6">
        <v>2.84</v>
      </c>
      <c r="E29" s="6">
        <v>0.65</v>
      </c>
      <c r="F29" s="6"/>
      <c r="G29" s="6">
        <f>CONVERT(A29,"um","mm")</f>
        <v>0.177</v>
      </c>
      <c r="H29" s="6">
        <f t="shared" si="1"/>
        <v>2.49817873457909</v>
      </c>
      <c r="I29" s="6">
        <v>2.84</v>
      </c>
      <c r="J29" s="6"/>
      <c r="K29" s="7"/>
    </row>
    <row r="30" spans="1:11" ht="8.25">
      <c r="A30" s="10">
        <v>210</v>
      </c>
      <c r="B30" s="11">
        <v>70</v>
      </c>
      <c r="C30" s="6">
        <v>97.8</v>
      </c>
      <c r="D30" s="6">
        <v>2.19</v>
      </c>
      <c r="E30" s="6">
        <v>0.74</v>
      </c>
      <c r="F30" s="6"/>
      <c r="G30" s="6">
        <f>CONVERT(A30,"um","mm")</f>
        <v>0.21</v>
      </c>
      <c r="H30" s="6">
        <f t="shared" si="1"/>
        <v>2.2515387669959646</v>
      </c>
      <c r="I30" s="6">
        <v>2.19</v>
      </c>
      <c r="J30" s="6"/>
      <c r="K30" s="7"/>
    </row>
    <row r="31" spans="1:11" ht="8.25">
      <c r="A31" s="10">
        <v>250</v>
      </c>
      <c r="B31" s="11">
        <v>60</v>
      </c>
      <c r="C31" s="6">
        <v>98.5</v>
      </c>
      <c r="D31" s="6">
        <v>1.45</v>
      </c>
      <c r="E31" s="6">
        <v>0.76</v>
      </c>
      <c r="F31" s="6"/>
      <c r="G31" s="6">
        <f>CONVERT(A31,"um","mm")</f>
        <v>0.25</v>
      </c>
      <c r="H31" s="6">
        <f t="shared" si="1"/>
        <v>2</v>
      </c>
      <c r="I31" s="6">
        <v>1.45</v>
      </c>
      <c r="J31" s="6"/>
      <c r="K31" s="7"/>
    </row>
    <row r="32" spans="1:11" ht="8.25">
      <c r="A32" s="10">
        <v>297</v>
      </c>
      <c r="B32" s="11">
        <v>50</v>
      </c>
      <c r="C32" s="6">
        <v>99.3</v>
      </c>
      <c r="D32" s="6">
        <v>0.7</v>
      </c>
      <c r="E32" s="6">
        <v>0.53</v>
      </c>
      <c r="F32" s="6"/>
      <c r="G32" s="6">
        <f>CONVERT(A32,"um","mm")</f>
        <v>0.297</v>
      </c>
      <c r="H32" s="6">
        <f t="shared" si="1"/>
        <v>1.7514651638613215</v>
      </c>
      <c r="I32" s="6">
        <v>0.7</v>
      </c>
      <c r="J32" s="6"/>
      <c r="K32" s="7"/>
    </row>
    <row r="33" spans="1:11" ht="8.25">
      <c r="A33" s="10">
        <v>354</v>
      </c>
      <c r="B33" s="11">
        <v>45</v>
      </c>
      <c r="C33" s="6">
        <v>99.8</v>
      </c>
      <c r="D33" s="6">
        <v>0.17</v>
      </c>
      <c r="E33" s="6">
        <v>0.16</v>
      </c>
      <c r="F33" s="6"/>
      <c r="G33" s="6">
        <f>CONVERT(A33,"um","mm")</f>
        <v>0.354</v>
      </c>
      <c r="H33" s="6">
        <f t="shared" si="1"/>
        <v>1.4981787345790896</v>
      </c>
      <c r="I33" s="6">
        <v>0.17</v>
      </c>
      <c r="J33" s="6"/>
      <c r="K33" s="7"/>
    </row>
    <row r="34" spans="1:11" ht="8.25">
      <c r="A34" s="10">
        <v>420</v>
      </c>
      <c r="B34" s="11">
        <v>40</v>
      </c>
      <c r="C34" s="6">
        <v>99.99</v>
      </c>
      <c r="D34" s="6">
        <v>0.0096</v>
      </c>
      <c r="E34" s="6">
        <v>0.0096</v>
      </c>
      <c r="F34" s="6"/>
      <c r="G34" s="6">
        <f>CONVERT(A34,"um","mm")</f>
        <v>0.42</v>
      </c>
      <c r="H34" s="6">
        <f t="shared" si="1"/>
        <v>1.2515387669959643</v>
      </c>
      <c r="I34" s="6">
        <v>0.0096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nferina</dc:creator>
  <cp:keywords/>
  <dc:description/>
  <cp:lastModifiedBy> </cp:lastModifiedBy>
  <dcterms:created xsi:type="dcterms:W3CDTF">2002-01-14T21:38:51Z</dcterms:created>
  <dcterms:modified xsi:type="dcterms:W3CDTF">2004-08-30T15:03:43Z</dcterms:modified>
  <cp:category/>
  <cp:version/>
  <cp:contentType/>
  <cp:contentStatus/>
</cp:coreProperties>
</file>